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da5167865756b4/Dokumen/KURIKULUM/2025-2026/Asesmen/Ledger/"/>
    </mc:Choice>
  </mc:AlternateContent>
  <xr:revisionPtr revIDLastSave="134" documentId="13_ncr:1_{E7656B77-A101-492C-ACAB-2E0EF64B4C40}" xr6:coauthVersionLast="47" xr6:coauthVersionMax="47" xr10:uidLastSave="{9ECBF657-4C0B-4AD0-90DD-78D928D279E0}"/>
  <bookViews>
    <workbookView xWindow="-120" yWindow="-120" windowWidth="29040" windowHeight="15720" xr2:uid="{10A98768-53CA-4370-B927-49870E191594}"/>
  </bookViews>
  <sheets>
    <sheet name="DATA UTAMA" sheetId="3" r:id="rId1"/>
    <sheet name="INPUT NILAI" sheetId="1" r:id="rId2"/>
    <sheet name="DATA KELAS" sheetId="2" state="hidden" r:id="rId3"/>
  </sheets>
  <definedNames>
    <definedName name="_xlnm.Print_Area" localSheetId="1">'INPUT NILAI'!$C$2:$O$61</definedName>
    <definedName name="X_DKV">'DATA KELAS'!$E$3:$G$27</definedName>
    <definedName name="X_TJKT">'DATA KELAS'!$A$3:$C$27</definedName>
    <definedName name="XI_DKV">'DATA KELAS'!$E$31:$G$51</definedName>
    <definedName name="XI_TJKT">'DATA KELAS'!$A$31:$C$56</definedName>
    <definedName name="XII_DKV">'DATA KELAS'!$E$60:$G$83</definedName>
    <definedName name="XII_TJKT">'DATA KELAS'!$A$60:$C$83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3" l="1"/>
  <c r="R23" i="3"/>
  <c r="R18" i="1"/>
  <c r="I15" i="3" l="1"/>
  <c r="I14" i="3" s="1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4" i="3"/>
  <c r="R25" i="3"/>
  <c r="R8" i="3"/>
  <c r="J54" i="1" l="1"/>
  <c r="R16" i="1" l="1"/>
  <c r="R17" i="1"/>
  <c r="R15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R8" i="1"/>
  <c r="R9" i="1"/>
  <c r="Q10" i="1"/>
  <c r="R10" i="1"/>
  <c r="R7" i="1"/>
  <c r="Q7" i="1"/>
  <c r="E10" i="1"/>
  <c r="E18" i="3"/>
  <c r="E9" i="1"/>
  <c r="J60" i="1" s="1"/>
  <c r="E8" i="1"/>
  <c r="E7" i="1"/>
  <c r="R14" i="1" s="1"/>
  <c r="E15" i="3"/>
  <c r="M28" i="1" s="1"/>
  <c r="J49" i="1"/>
  <c r="J50" i="1"/>
  <c r="J51" i="1"/>
  <c r="D48" i="1" l="1"/>
  <c r="D25" i="1"/>
  <c r="D31" i="1"/>
  <c r="D30" i="1"/>
  <c r="D21" i="1"/>
  <c r="D22" i="1"/>
  <c r="D46" i="1"/>
  <c r="D24" i="1"/>
  <c r="D36" i="1"/>
  <c r="D40" i="1"/>
  <c r="D42" i="1"/>
  <c r="D37" i="1"/>
  <c r="D20" i="1"/>
  <c r="D43" i="1"/>
  <c r="D33" i="1"/>
  <c r="D45" i="1"/>
  <c r="D34" i="1"/>
  <c r="D23" i="1"/>
  <c r="D27" i="1"/>
  <c r="D28" i="1"/>
  <c r="D29" i="1"/>
  <c r="D17" i="1"/>
  <c r="D41" i="1"/>
  <c r="D26" i="1"/>
  <c r="D44" i="1"/>
  <c r="D32" i="1"/>
  <c r="D38" i="1"/>
  <c r="D19" i="1"/>
  <c r="D16" i="1"/>
  <c r="D35" i="1"/>
  <c r="D47" i="1"/>
  <c r="D18" i="1"/>
  <c r="D39" i="1"/>
  <c r="M38" i="1"/>
  <c r="N38" i="1" s="1"/>
  <c r="M26" i="1"/>
  <c r="N26" i="1" s="1"/>
  <c r="M25" i="1"/>
  <c r="N25" i="1" s="1"/>
  <c r="M36" i="1"/>
  <c r="N36" i="1" s="1"/>
  <c r="M23" i="1"/>
  <c r="N23" i="1" s="1"/>
  <c r="M46" i="1"/>
  <c r="N46" i="1" s="1"/>
  <c r="M22" i="1"/>
  <c r="N22" i="1" s="1"/>
  <c r="M45" i="1"/>
  <c r="N45" i="1" s="1"/>
  <c r="M44" i="1"/>
  <c r="N44" i="1" s="1"/>
  <c r="M32" i="1"/>
  <c r="N32" i="1" s="1"/>
  <c r="M20" i="1"/>
  <c r="N20" i="1" s="1"/>
  <c r="M47" i="1"/>
  <c r="N47" i="1" s="1"/>
  <c r="M43" i="1"/>
  <c r="N43" i="1" s="1"/>
  <c r="M31" i="1"/>
  <c r="N31" i="1" s="1"/>
  <c r="M19" i="1"/>
  <c r="N19" i="1" s="1"/>
  <c r="M37" i="1"/>
  <c r="N37" i="1" s="1"/>
  <c r="M24" i="1"/>
  <c r="N24" i="1" s="1"/>
  <c r="M42" i="1"/>
  <c r="N42" i="1" s="1"/>
  <c r="M30" i="1"/>
  <c r="N30" i="1" s="1"/>
  <c r="M18" i="1"/>
  <c r="N18" i="1" s="1"/>
  <c r="M27" i="1"/>
  <c r="N27" i="1" s="1"/>
  <c r="M34" i="1"/>
  <c r="N34" i="1" s="1"/>
  <c r="M33" i="1"/>
  <c r="N33" i="1" s="1"/>
  <c r="M41" i="1"/>
  <c r="N41" i="1" s="1"/>
  <c r="M29" i="1"/>
  <c r="N29" i="1" s="1"/>
  <c r="M16" i="1"/>
  <c r="N16" i="1" s="1"/>
  <c r="M39" i="1"/>
  <c r="N39" i="1" s="1"/>
  <c r="M17" i="1"/>
  <c r="N17" i="1" s="1"/>
  <c r="M35" i="1"/>
  <c r="N35" i="1" s="1"/>
  <c r="M21" i="1"/>
  <c r="N21" i="1" s="1"/>
  <c r="M40" i="1"/>
  <c r="N40" i="1" s="1"/>
  <c r="N28" i="1"/>
  <c r="Q8" i="1"/>
  <c r="Q9" i="1"/>
  <c r="M51" i="1"/>
  <c r="N51" i="1" s="1"/>
  <c r="M48" i="1"/>
  <c r="N48" i="1" s="1"/>
  <c r="M50" i="1"/>
  <c r="N50" i="1" s="1"/>
  <c r="M49" i="1"/>
  <c r="N49" i="1" s="1"/>
  <c r="O16" i="1" l="1"/>
  <c r="O17" i="1"/>
  <c r="D51" i="1"/>
  <c r="O51" i="1" s="1"/>
  <c r="D49" i="1"/>
  <c r="O49" i="1" s="1"/>
  <c r="P17" i="1"/>
  <c r="P36" i="1"/>
  <c r="P28" i="1"/>
  <c r="O50" i="1"/>
  <c r="P26" i="1"/>
  <c r="P23" i="1"/>
  <c r="P42" i="1"/>
  <c r="P25" i="1"/>
  <c r="P24" i="1"/>
  <c r="P30" i="1"/>
  <c r="P43" i="1"/>
  <c r="O47" i="1"/>
  <c r="O46" i="1"/>
  <c r="O34" i="1"/>
  <c r="O22" i="1"/>
  <c r="O19" i="1"/>
  <c r="O42" i="1"/>
  <c r="O29" i="1"/>
  <c r="O40" i="1"/>
  <c r="O39" i="1"/>
  <c r="O26" i="1"/>
  <c r="O25" i="1"/>
  <c r="O48" i="1"/>
  <c r="O24" i="1"/>
  <c r="O23" i="1"/>
  <c r="O45" i="1"/>
  <c r="O33" i="1"/>
  <c r="O21" i="1"/>
  <c r="O31" i="1"/>
  <c r="O18" i="1"/>
  <c r="O41" i="1"/>
  <c r="O27" i="1"/>
  <c r="O37" i="1"/>
  <c r="O36" i="1"/>
  <c r="O35" i="1"/>
  <c r="O44" i="1"/>
  <c r="O32" i="1"/>
  <c r="O20" i="1"/>
  <c r="O43" i="1"/>
  <c r="O30" i="1"/>
  <c r="O28" i="1"/>
  <c r="O38" i="1"/>
  <c r="D50" i="1"/>
  <c r="P18" i="1"/>
  <c r="P48" i="1"/>
  <c r="P16" i="1"/>
  <c r="P46" i="1"/>
  <c r="P31" i="1"/>
  <c r="P38" i="1"/>
  <c r="P35" i="1"/>
  <c r="P20" i="1"/>
  <c r="P19" i="1"/>
  <c r="P32" i="1"/>
  <c r="P21" i="1"/>
  <c r="P37" i="1"/>
  <c r="P34" i="1"/>
  <c r="P33" i="1"/>
  <c r="P47" i="1"/>
  <c r="P40" i="1"/>
  <c r="P41" i="1"/>
  <c r="P39" i="1"/>
  <c r="P44" i="1"/>
  <c r="P22" i="1"/>
  <c r="P27" i="1"/>
  <c r="P29" i="1"/>
  <c r="P45" i="1"/>
</calcChain>
</file>

<file path=xl/sharedStrings.xml><?xml version="1.0" encoding="utf-8"?>
<sst xmlns="http://schemas.openxmlformats.org/spreadsheetml/2006/main" count="345" uniqueCount="201">
  <si>
    <t>No.</t>
  </si>
  <si>
    <t>Nama</t>
  </si>
  <si>
    <t>YAYASAN ANNISA JAYA</t>
  </si>
  <si>
    <t>SEKOLAH MENENGAH KEJURUAN TEKNIK INFORMATIKA ANNISA 2</t>
  </si>
  <si>
    <t>Jalan Karanggan Nomor 25 Citeureup</t>
  </si>
  <si>
    <t>021 87904504 |kontak@smktiannisa.sch.id |  www.smktiannisa.sch.id</t>
  </si>
  <si>
    <t>NAMA PESERTA DIDIK</t>
  </si>
  <si>
    <t>KELAS</t>
  </si>
  <si>
    <t>NO</t>
  </si>
  <si>
    <t>MATA PELAJARAN</t>
  </si>
  <si>
    <t>GURU PENGAMPU</t>
  </si>
  <si>
    <t>10 TJKT</t>
  </si>
  <si>
    <t>10 DKV</t>
  </si>
  <si>
    <t>KKM</t>
  </si>
  <si>
    <t>:</t>
  </si>
  <si>
    <t>Capaian Pembelajaran</t>
  </si>
  <si>
    <t>Sumatif Lingkup Materi</t>
  </si>
  <si>
    <t>Sumatif 1</t>
  </si>
  <si>
    <t>Sumatif 2</t>
  </si>
  <si>
    <t>Sumatif 3</t>
  </si>
  <si>
    <t>Sumatif 4</t>
  </si>
  <si>
    <t>NA Sumatif</t>
  </si>
  <si>
    <t>Sumatif Akhir Semeter</t>
  </si>
  <si>
    <t>Non Tes</t>
  </si>
  <si>
    <t>Tes</t>
  </si>
  <si>
    <t>NA SAS</t>
  </si>
  <si>
    <t>Nilai Rapor</t>
  </si>
  <si>
    <t>CAPAIAN PEMBELAJARAN</t>
  </si>
  <si>
    <t>PROPORSI SAS</t>
  </si>
  <si>
    <t>%</t>
  </si>
  <si>
    <t>PENDIDIKAN AGAMA</t>
  </si>
  <si>
    <t>PENDIDIKAN PANCASILA</t>
  </si>
  <si>
    <t>BAHASA INDONESIA</t>
  </si>
  <si>
    <t>PENDIDIKAN JASMANI OLAH RAGA DAN KESEHATAN</t>
  </si>
  <si>
    <t>SEJARAH</t>
  </si>
  <si>
    <t>SENI RUPA</t>
  </si>
  <si>
    <t>MATEMATIKA</t>
  </si>
  <si>
    <t xml:space="preserve">BAHASA INGGRIS </t>
  </si>
  <si>
    <t>INFORMATIKA</t>
  </si>
  <si>
    <t>PROPORSI RAPOR</t>
  </si>
  <si>
    <t>Sumatif Akhir Semester</t>
  </si>
  <si>
    <t>10T</t>
  </si>
  <si>
    <t>10D</t>
  </si>
  <si>
    <t>KRITERIA NILAI</t>
  </si>
  <si>
    <t>Harap diisi dan disesuaikan dengan bobot mata Pelajaran</t>
  </si>
  <si>
    <t>Guru Mata Pelajaran</t>
  </si>
  <si>
    <t xml:space="preserve">sangat baik </t>
  </si>
  <si>
    <t xml:space="preserve">cukup mampu </t>
  </si>
  <si>
    <t>perlu bimbingan</t>
  </si>
  <si>
    <t>menunjukkan penguasaan yang baik dalam</t>
  </si>
  <si>
    <t xml:space="preserve">TGL.: </t>
  </si>
  <si>
    <t>Ir. H. Sumpena, M.M.</t>
  </si>
  <si>
    <t>Wahyudi, M.Pd.</t>
  </si>
  <si>
    <t>Ikrar Mutaqin, S.Kom</t>
  </si>
  <si>
    <t>Muhamad Gilang Ichwan, S.Kom</t>
  </si>
  <si>
    <t>Yan Rumayanti, S.Pd.</t>
  </si>
  <si>
    <t>Fitri Intan Fauziah, S.Pd.</t>
  </si>
  <si>
    <t>Meiliani Sujati, S.Ag.</t>
  </si>
  <si>
    <t>Reonaldo Meiriyanda</t>
  </si>
  <si>
    <t>Chairil Anwar, S.Pd.</t>
  </si>
  <si>
    <t>BAHASA SUNDA</t>
  </si>
  <si>
    <t>11 DKV</t>
  </si>
  <si>
    <t>11T</t>
  </si>
  <si>
    <t>11D</t>
  </si>
  <si>
    <t>12 TKJ</t>
  </si>
  <si>
    <t>12 DKV</t>
  </si>
  <si>
    <t>Ratu Rahma Safitri, S.Pd.</t>
  </si>
  <si>
    <t>PROJEK IPAS</t>
  </si>
  <si>
    <t>TECHNOPRENEUR</t>
  </si>
  <si>
    <t>Alfa Resky Assahhmy</t>
  </si>
  <si>
    <t>Amira Janeeta Hasna</t>
  </si>
  <si>
    <t>Anadila Ivani Aksatya</t>
  </si>
  <si>
    <t>Audi Alghifari</t>
  </si>
  <si>
    <t>Careena Gryanti</t>
  </si>
  <si>
    <t>Dedi Sugiarta</t>
  </si>
  <si>
    <t>Desvita Chandra Dewi</t>
  </si>
  <si>
    <t>Farah Ilmi Aulia</t>
  </si>
  <si>
    <t>Intan</t>
  </si>
  <si>
    <t>Jasmine Felicia Adzani</t>
  </si>
  <si>
    <t>Juanurel Melgy Khoheza Y</t>
  </si>
  <si>
    <t>Nahla Zaskia Putri</t>
  </si>
  <si>
    <t>Naurah Alima Tunnisa</t>
  </si>
  <si>
    <t>Prima Prasetyo</t>
  </si>
  <si>
    <t>Adinda Putri Paramita</t>
  </si>
  <si>
    <t xml:space="preserve">Alfiq Wildani </t>
  </si>
  <si>
    <t>Alqodaro Khurtubi</t>
  </si>
  <si>
    <t>Artika Siti Umayah</t>
  </si>
  <si>
    <t>Bryant Frans Richardson Silalahi</t>
  </si>
  <si>
    <t>Cantika Dwi Aprilia</t>
  </si>
  <si>
    <t>Cindy Meliasari</t>
  </si>
  <si>
    <t>Etalita</t>
  </si>
  <si>
    <t>Fahriza Giri Satrio</t>
  </si>
  <si>
    <t>Fajar Riswanto</t>
  </si>
  <si>
    <t>M. Raisya Arif Ramadhan</t>
  </si>
  <si>
    <t>Mohammad Refan Setiawan</t>
  </si>
  <si>
    <t>Muhamad Fadli</t>
  </si>
  <si>
    <t>Muhammad Dimas Ardiansyah</t>
  </si>
  <si>
    <t>Raditya Ezar</t>
  </si>
  <si>
    <t>Revaldo Eka Putra</t>
  </si>
  <si>
    <t>Rika Saskiya Putri</t>
  </si>
  <si>
    <t>Saskia Anisa Rizky</t>
  </si>
  <si>
    <t>Siti Alia</t>
  </si>
  <si>
    <t>Sofiya Nurazizah</t>
  </si>
  <si>
    <t>Dewi Sinta</t>
  </si>
  <si>
    <t>Rizki Dwi P</t>
  </si>
  <si>
    <t>Allikha Fadhya Hayya</t>
  </si>
  <si>
    <t>Danish Hasbi Faturahman</t>
  </si>
  <si>
    <t>Fajar Yuda Pratama</t>
  </si>
  <si>
    <t>Fakhri Achmad Faizal</t>
  </si>
  <si>
    <t>Hilalia Nur Fadilah</t>
  </si>
  <si>
    <t>Jauza Sakinah Hilmi</t>
  </si>
  <si>
    <t>Jery Wisnuhayadi</t>
  </si>
  <si>
    <t>Keisya Amelia Yusuf</t>
  </si>
  <si>
    <t>Khaerunisa</t>
  </si>
  <si>
    <t>Mahessa Rizky Adrian</t>
  </si>
  <si>
    <t>Muhamad Risky Fahlevi</t>
  </si>
  <si>
    <t>Muhamad Sahri</t>
  </si>
  <si>
    <t>Muhammad Chandra Primansa</t>
  </si>
  <si>
    <t>Muhammad Faisal Al Fadhil</t>
  </si>
  <si>
    <t>Muhammad Fauzan T.M</t>
  </si>
  <si>
    <t>Muhammad Imam Prasojo</t>
  </si>
  <si>
    <t>Muhammad Rifqi Fadilah</t>
  </si>
  <si>
    <t>Muhammad Sammy Hyvia</t>
  </si>
  <si>
    <t>Nabilah Shafa Aini</t>
  </si>
  <si>
    <t>Raihan Renaldi</t>
  </si>
  <si>
    <t>Muhammad Daffa Ramadhan</t>
  </si>
  <si>
    <t>Raihan Muhammad Amry</t>
  </si>
  <si>
    <t>Muhammad Randi Septian</t>
  </si>
  <si>
    <t>Hugo Alle Alghozali</t>
  </si>
  <si>
    <t>Abita Mahardika Rizqulloh</t>
  </si>
  <si>
    <t>Aliyah Nurul Adzkia Hamdini</t>
  </si>
  <si>
    <t>Atsyfa Maynazwa Lesmana</t>
  </si>
  <si>
    <t>Aura Syifa Azzahra</t>
  </si>
  <si>
    <t>Ayu Syifa</t>
  </si>
  <si>
    <t>Christian Alfito</t>
  </si>
  <si>
    <t>Fikri Rendiansyah</t>
  </si>
  <si>
    <t>Hanru Amri Setiawan</t>
  </si>
  <si>
    <t>Irgi Fahreza</t>
  </si>
  <si>
    <t>Mauza Ramanda</t>
  </si>
  <si>
    <t>Muhamad Fahri Haikal</t>
  </si>
  <si>
    <t>Muhamad Mujib Burahhman</t>
  </si>
  <si>
    <t>Muhammad Redza Pahlevi</t>
  </si>
  <si>
    <t>Muhammad Wildan Al Kindi</t>
  </si>
  <si>
    <t>Najwa Aulia Muhtar</t>
  </si>
  <si>
    <t>Putri Kirana Sekar Harum</t>
  </si>
  <si>
    <t>Putri Nur Azizah</t>
  </si>
  <si>
    <t>Raisha Oktaviani</t>
  </si>
  <si>
    <t>Riska Risdayanti Sapitri</t>
  </si>
  <si>
    <t>Sheina Adelia Meilani Putri</t>
  </si>
  <si>
    <t>STS</t>
  </si>
  <si>
    <t>Syfa Nurainiazzikra</t>
  </si>
  <si>
    <t>12 Desember 2025</t>
  </si>
  <si>
    <t>Tuliskan TP yang ingin dicapai 1</t>
  </si>
  <si>
    <t>Tuliskan TP yang ingin dicapai 2</t>
  </si>
  <si>
    <t>Tuliskan TP yang ingin dicapai 3</t>
  </si>
  <si>
    <t>Tuliskan TP yang ingin dicapai 4</t>
  </si>
  <si>
    <t>Dinda Khoerunisa, Amd.Sn</t>
  </si>
  <si>
    <t>Selly Rezeqi Qurani, S.Pd.</t>
  </si>
  <si>
    <t>Nisatusoleha, S.Sos.</t>
  </si>
  <si>
    <t xml:space="preserve">Okta Kartiko DW, S.Kom </t>
  </si>
  <si>
    <t>Rava Suksesti Putri, S.Or.</t>
  </si>
  <si>
    <t>Bima Arya</t>
  </si>
  <si>
    <t>DASAR PROGRAM KEAHLIAN (DKV)</t>
  </si>
  <si>
    <t>DASAR PROGRAM KEAHLIAN (TJKT)</t>
  </si>
  <si>
    <t>KONSENTRASI KEAHLIAN DASAR DKV 1</t>
  </si>
  <si>
    <t>KONSENTRASI KEAHLIAN DASAR DKV 2</t>
  </si>
  <si>
    <t>KODING DAN KECERDASAN ARTIFISIAL</t>
  </si>
  <si>
    <t>MATA PELAJARAN PILIHAN KEJURUAN</t>
  </si>
  <si>
    <t>MEILIANI SUJATI, S.AG.</t>
  </si>
  <si>
    <t>SMKS TI ANNISA 2</t>
  </si>
  <si>
    <t>Afrezy Aufa Rabbani</t>
  </si>
  <si>
    <t>Albi Althailah Fikri</t>
  </si>
  <si>
    <t>Ayra three Julya Stamar</t>
  </si>
  <si>
    <t>Azka Nagata Arrahma</t>
  </si>
  <si>
    <t>Dian Wulandari</t>
  </si>
  <si>
    <t>Fahmi Fathul Ulum</t>
  </si>
  <si>
    <t>Haris Sayyid Quthb</t>
  </si>
  <si>
    <t>Julian Imanuel</t>
  </si>
  <si>
    <t>Melvi Novizayanti</t>
  </si>
  <si>
    <t>Mohammad Shuja Alaudin</t>
  </si>
  <si>
    <t>Muhammad Adiaraka Aljailani</t>
  </si>
  <si>
    <t>Muhammad Rizki Aditya</t>
  </si>
  <si>
    <t>Muhammad Safwan Erlangga</t>
  </si>
  <si>
    <t>Raihan Ilham Fahmi</t>
  </si>
  <si>
    <t>Raka Abdillah Suherman</t>
  </si>
  <si>
    <t>Rivandra Destha Syaputra</t>
  </si>
  <si>
    <t>Satria Gustian Nanda</t>
  </si>
  <si>
    <t>Try Dharma Shaifullah Putra</t>
  </si>
  <si>
    <t>Afsar Nafis Nugraha</t>
  </si>
  <si>
    <t>Dzakiyah Talitha Athaya</t>
  </si>
  <si>
    <t>Fauzan Minhajul Abidin</t>
  </si>
  <si>
    <t>Hafizah Aprilia Izwah</t>
  </si>
  <si>
    <t>Lamya Sofiyyah Setiawan</t>
  </si>
  <si>
    <t>Muhammad Khadafi</t>
  </si>
  <si>
    <t>Natalia Alfazri</t>
  </si>
  <si>
    <t>Rahmania Prihardani</t>
  </si>
  <si>
    <t>Salma Rafidah</t>
  </si>
  <si>
    <t>11 TJKT</t>
  </si>
  <si>
    <t>Muarif Sukmajaya</t>
  </si>
  <si>
    <t>DATA DOKUMEN PENGOLAHAN NILAI SUMATIF AKHIR SEMESTER</t>
  </si>
  <si>
    <t>TAHUN PELAJARAN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</si>
</sst>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2"/>
      <color theme="1" tint="4.9989318521683403E-2"/>
      <name val="Arial"/>
      <family val="2"/>
    </font>
    <font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8E8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Protection="1">
      <protection locked="0"/>
    </xf>
    <xf numFmtId="0" fontId="8" fillId="3" borderId="31" xfId="0" applyFont="1" applyFill="1" applyBorder="1"/>
    <xf numFmtId="0" fontId="8" fillId="3" borderId="38" xfId="0" applyFont="1" applyFill="1" applyBorder="1"/>
    <xf numFmtId="0" fontId="8" fillId="3" borderId="39" xfId="0" applyFont="1" applyFill="1" applyBorder="1"/>
    <xf numFmtId="0" fontId="8" fillId="3" borderId="40" xfId="0" applyFont="1" applyFill="1" applyBorder="1"/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3" borderId="0" xfId="0" applyFont="1" applyFill="1"/>
    <xf numFmtId="0" fontId="7" fillId="3" borderId="0" xfId="0" applyFont="1" applyFill="1"/>
    <xf numFmtId="0" fontId="8" fillId="3" borderId="0" xfId="0" applyFont="1" applyFill="1" applyProtection="1">
      <protection locked="0"/>
    </xf>
    <xf numFmtId="49" fontId="8" fillId="3" borderId="0" xfId="0" applyNumberFormat="1" applyFont="1" applyFill="1" applyProtection="1">
      <protection locked="0"/>
    </xf>
    <xf numFmtId="0" fontId="8" fillId="3" borderId="0" xfId="0" applyFont="1" applyFill="1"/>
    <xf numFmtId="0" fontId="8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right" vertical="top"/>
    </xf>
    <xf numFmtId="0" fontId="8" fillId="3" borderId="41" xfId="0" applyFont="1" applyFill="1" applyBorder="1"/>
    <xf numFmtId="0" fontId="8" fillId="3" borderId="42" xfId="0" applyFont="1" applyFill="1" applyBorder="1"/>
    <xf numFmtId="0" fontId="8" fillId="3" borderId="43" xfId="0" applyFont="1" applyFill="1" applyBorder="1"/>
    <xf numFmtId="0" fontId="7" fillId="3" borderId="3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2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wrapText="1"/>
    </xf>
    <xf numFmtId="0" fontId="8" fillId="3" borderId="42" xfId="0" applyFont="1" applyFill="1" applyBorder="1"/>
    <xf numFmtId="0" fontId="7" fillId="3" borderId="0" xfId="0" applyFont="1" applyFill="1" applyAlignment="1">
      <alignment horizontal="center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561977</xdr:colOff>
      <xdr:row>1</xdr:row>
      <xdr:rowOff>47625</xdr:rowOff>
    </xdr:from>
    <xdr:to>
      <xdr:col>3</xdr:col>
      <xdr:colOff>1200151</xdr:colOff>
      <xdr:row>4</xdr:row>
      <xdr:rowOff>93345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F51320-C882-47DB-BB51-27CB819C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7" y="47625"/>
          <a:ext cx="638174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6A80-4F45-4988-835F-37D9CC46AF10}">
  <sheetPr codeName="Sheet1"/>
  <dimension ref="B1:W27"/>
  <sheetViews>
    <sheetView showGridLines="0" tabSelected="1" zoomScaleNormal="100" zoomScaleSheetLayoutView="115" workbookViewId="0">
      <selection activeCell="G9" sqref="G9"/>
    </sheetView>
  </sheetViews>
  <sheetFormatPr defaultColWidth="9.140625" defaultRowHeight="15" x14ac:dyDescent="0.2"/>
  <cols>
    <col min="1" max="2" width="2.7109375" style="3" customWidth="1"/>
    <col min="3" max="3" width="33.140625" style="3" customWidth="1"/>
    <col min="4" max="4" width="3" style="3" customWidth="1"/>
    <col min="5" max="5" width="5.140625" style="3" customWidth="1"/>
    <col min="6" max="6" width="5.42578125" style="3" customWidth="1"/>
    <col min="7" max="7" width="36.85546875" style="3" customWidth="1"/>
    <col min="8" max="8" width="6.28515625" style="3" customWidth="1"/>
    <col min="9" max="9" width="5" style="3" customWidth="1"/>
    <col min="10" max="10" width="44.5703125" style="3" customWidth="1"/>
    <col min="11" max="11" width="2.7109375" style="3" customWidth="1"/>
    <col min="12" max="15" width="9.140625" style="3"/>
    <col min="16" max="16" width="9.140625" style="3" hidden="1" customWidth="1"/>
    <col min="17" max="17" width="21" style="3" hidden="1" customWidth="1"/>
    <col min="18" max="18" width="43.140625" style="3" hidden="1" customWidth="1"/>
    <col min="19" max="22" width="9.140625" style="3" hidden="1" customWidth="1"/>
    <col min="23" max="23" width="42.42578125" style="3" hidden="1" customWidth="1"/>
    <col min="24" max="24" width="9.140625" style="3" customWidth="1"/>
    <col min="25" max="16384" width="9.140625" style="3"/>
  </cols>
  <sheetData>
    <row r="1" spans="2:23" ht="15.75" thickBot="1" x14ac:dyDescent="0.25"/>
    <row r="2" spans="2:23" ht="15.75" x14ac:dyDescent="0.2">
      <c r="B2" s="49"/>
      <c r="C2" s="71" t="s">
        <v>2</v>
      </c>
      <c r="D2" s="71"/>
      <c r="E2" s="71"/>
      <c r="F2" s="71"/>
      <c r="G2" s="71"/>
      <c r="H2" s="71"/>
      <c r="I2" s="71"/>
      <c r="J2" s="71"/>
      <c r="K2" s="50"/>
    </row>
    <row r="3" spans="2:23" ht="15.75" x14ac:dyDescent="0.2">
      <c r="B3" s="51"/>
      <c r="C3" s="72" t="s">
        <v>169</v>
      </c>
      <c r="D3" s="72"/>
      <c r="E3" s="72"/>
      <c r="F3" s="72"/>
      <c r="G3" s="72"/>
      <c r="H3" s="72"/>
      <c r="I3" s="72"/>
      <c r="J3" s="72"/>
      <c r="K3" s="52"/>
    </row>
    <row r="4" spans="2:23" x14ac:dyDescent="0.2">
      <c r="B4" s="51"/>
      <c r="C4" s="73" t="s">
        <v>4</v>
      </c>
      <c r="D4" s="73"/>
      <c r="E4" s="73"/>
      <c r="F4" s="73"/>
      <c r="G4" s="73"/>
      <c r="H4" s="73"/>
      <c r="I4" s="73"/>
      <c r="J4" s="73"/>
      <c r="K4" s="52"/>
    </row>
    <row r="5" spans="2:23" ht="15.75" thickBot="1" x14ac:dyDescent="0.25">
      <c r="B5" s="51"/>
      <c r="C5" s="74" t="s">
        <v>5</v>
      </c>
      <c r="D5" s="74"/>
      <c r="E5" s="74"/>
      <c r="F5" s="74"/>
      <c r="G5" s="74"/>
      <c r="H5" s="74"/>
      <c r="I5" s="74"/>
      <c r="J5" s="74"/>
      <c r="K5" s="52"/>
    </row>
    <row r="6" spans="2:23" ht="15.75" thickTop="1" x14ac:dyDescent="0.2">
      <c r="B6" s="51"/>
      <c r="C6" s="53"/>
      <c r="D6" s="53"/>
      <c r="E6" s="53"/>
      <c r="F6" s="53"/>
      <c r="G6" s="53"/>
      <c r="H6" s="53"/>
      <c r="I6" s="53"/>
      <c r="J6" s="53"/>
      <c r="K6" s="52"/>
    </row>
    <row r="7" spans="2:23" ht="15.75" x14ac:dyDescent="0.25">
      <c r="B7" s="51"/>
      <c r="C7" s="54" t="s">
        <v>199</v>
      </c>
      <c r="D7" s="54"/>
      <c r="E7" s="54"/>
      <c r="F7" s="54"/>
      <c r="G7" s="54"/>
      <c r="H7" s="54"/>
      <c r="I7" s="54"/>
      <c r="J7" s="54"/>
      <c r="K7" s="52"/>
      <c r="S7" s="3" t="s">
        <v>197</v>
      </c>
      <c r="U7" s="3">
        <v>100</v>
      </c>
      <c r="W7" s="2" t="s">
        <v>30</v>
      </c>
    </row>
    <row r="8" spans="2:23" ht="15.75" x14ac:dyDescent="0.25">
      <c r="B8" s="51"/>
      <c r="C8" s="55"/>
      <c r="D8" s="55"/>
      <c r="E8" s="55"/>
      <c r="F8" s="55"/>
      <c r="G8" s="56" t="s">
        <v>200</v>
      </c>
      <c r="H8" s="55"/>
      <c r="I8" s="55"/>
      <c r="J8" s="55"/>
      <c r="K8" s="52"/>
      <c r="P8" s="3" t="s">
        <v>51</v>
      </c>
      <c r="R8" s="3" t="str">
        <f>UPPER(P8)</f>
        <v>IR. H. SUMPENA, M.M.</v>
      </c>
      <c r="S8" s="3" t="s">
        <v>61</v>
      </c>
      <c r="U8" s="3">
        <v>95</v>
      </c>
      <c r="W8" s="2" t="s">
        <v>31</v>
      </c>
    </row>
    <row r="9" spans="2:23" ht="15.75" x14ac:dyDescent="0.25">
      <c r="B9" s="51"/>
      <c r="C9" s="57" t="s">
        <v>7</v>
      </c>
      <c r="D9" s="58" t="s">
        <v>14</v>
      </c>
      <c r="E9" s="79" t="s">
        <v>61</v>
      </c>
      <c r="F9" s="79"/>
      <c r="G9" s="59"/>
      <c r="H9" s="80" t="s">
        <v>50</v>
      </c>
      <c r="I9" s="80"/>
      <c r="J9" s="60" t="s">
        <v>151</v>
      </c>
      <c r="K9" s="52"/>
      <c r="P9" s="3" t="s">
        <v>52</v>
      </c>
      <c r="R9" s="3" t="str">
        <f t="shared" ref="R9:R25" si="0">UPPER(P9)</f>
        <v>WAHYUDI, M.PD.</v>
      </c>
      <c r="U9" s="3">
        <v>90</v>
      </c>
      <c r="W9" s="2" t="s">
        <v>32</v>
      </c>
    </row>
    <row r="10" spans="2:23" ht="15.75" x14ac:dyDescent="0.25">
      <c r="B10" s="51"/>
      <c r="C10" s="57" t="s">
        <v>9</v>
      </c>
      <c r="D10" s="58" t="s">
        <v>14</v>
      </c>
      <c r="E10" s="83" t="s">
        <v>30</v>
      </c>
      <c r="F10" s="83"/>
      <c r="G10" s="83"/>
      <c r="H10" s="61"/>
      <c r="I10" s="61"/>
      <c r="J10" s="61"/>
      <c r="K10" s="52"/>
      <c r="P10" s="3" t="s">
        <v>53</v>
      </c>
      <c r="R10" s="3" t="str">
        <f t="shared" si="0"/>
        <v>IKRAR MUTAQIN, S.KOM</v>
      </c>
      <c r="U10" s="3">
        <v>85</v>
      </c>
      <c r="W10" s="2" t="s">
        <v>33</v>
      </c>
    </row>
    <row r="11" spans="2:23" ht="15.75" x14ac:dyDescent="0.25">
      <c r="B11" s="51"/>
      <c r="C11" s="57" t="s">
        <v>10</v>
      </c>
      <c r="D11" s="58" t="s">
        <v>14</v>
      </c>
      <c r="E11" s="83" t="s">
        <v>168</v>
      </c>
      <c r="F11" s="83"/>
      <c r="G11" s="83"/>
      <c r="H11" s="61"/>
      <c r="I11" s="61"/>
      <c r="J11" s="61"/>
      <c r="K11" s="52"/>
      <c r="P11" s="3" t="s">
        <v>54</v>
      </c>
      <c r="R11" s="3" t="str">
        <f t="shared" si="0"/>
        <v>MUHAMAD GILANG ICHWAN, S.KOM</v>
      </c>
      <c r="U11" s="3">
        <v>80</v>
      </c>
      <c r="W11" s="2" t="s">
        <v>34</v>
      </c>
    </row>
    <row r="12" spans="2:23" ht="15.75" x14ac:dyDescent="0.25">
      <c r="B12" s="51"/>
      <c r="C12" s="57" t="s">
        <v>13</v>
      </c>
      <c r="D12" s="58" t="s">
        <v>14</v>
      </c>
      <c r="E12" s="84">
        <v>75</v>
      </c>
      <c r="F12" s="84"/>
      <c r="G12" s="84"/>
      <c r="H12" s="82" t="s">
        <v>43</v>
      </c>
      <c r="I12" s="82"/>
      <c r="J12" s="82"/>
      <c r="K12" s="52"/>
      <c r="P12" s="3" t="s">
        <v>59</v>
      </c>
      <c r="R12" s="3" t="str">
        <f t="shared" si="0"/>
        <v>CHAIRIL ANWAR, S.PD.</v>
      </c>
      <c r="U12" s="3">
        <v>75</v>
      </c>
      <c r="W12" s="2" t="s">
        <v>35</v>
      </c>
    </row>
    <row r="13" spans="2:23" ht="15.75" x14ac:dyDescent="0.25">
      <c r="B13" s="51"/>
      <c r="C13" s="57" t="s">
        <v>28</v>
      </c>
      <c r="D13" s="58"/>
      <c r="E13" s="61"/>
      <c r="F13" s="61"/>
      <c r="G13" s="61"/>
      <c r="H13" s="61"/>
      <c r="I13" s="61">
        <v>100</v>
      </c>
      <c r="J13" s="59" t="s">
        <v>46</v>
      </c>
      <c r="K13" s="52"/>
      <c r="P13" s="3" t="s">
        <v>55</v>
      </c>
      <c r="R13" s="3" t="str">
        <f t="shared" si="0"/>
        <v>YAN RUMAYANTI, S.PD.</v>
      </c>
      <c r="U13" s="3">
        <v>70</v>
      </c>
      <c r="W13" s="2" t="s">
        <v>60</v>
      </c>
    </row>
    <row r="14" spans="2:23" ht="15.75" x14ac:dyDescent="0.25">
      <c r="B14" s="51"/>
      <c r="C14" s="63" t="s">
        <v>24</v>
      </c>
      <c r="D14" s="58" t="s">
        <v>14</v>
      </c>
      <c r="E14" s="62">
        <v>50</v>
      </c>
      <c r="F14" s="61" t="s">
        <v>29</v>
      </c>
      <c r="G14" s="87" t="s">
        <v>44</v>
      </c>
      <c r="H14" s="61"/>
      <c r="I14" s="61">
        <f>I15+5</f>
        <v>80</v>
      </c>
      <c r="J14" s="59" t="s">
        <v>49</v>
      </c>
      <c r="K14" s="52"/>
      <c r="P14" s="3" t="s">
        <v>56</v>
      </c>
      <c r="R14" s="3" t="str">
        <f t="shared" si="0"/>
        <v>FITRI INTAN FAUZIAH, S.PD.</v>
      </c>
      <c r="U14" s="3">
        <v>65</v>
      </c>
      <c r="W14" s="2" t="s">
        <v>36</v>
      </c>
    </row>
    <row r="15" spans="2:23" ht="15.75" x14ac:dyDescent="0.25">
      <c r="B15" s="51"/>
      <c r="C15" s="63" t="s">
        <v>23</v>
      </c>
      <c r="D15" s="58" t="s">
        <v>14</v>
      </c>
      <c r="E15" s="64">
        <f>100-E14</f>
        <v>50</v>
      </c>
      <c r="F15" s="61" t="s">
        <v>29</v>
      </c>
      <c r="G15" s="87"/>
      <c r="H15" s="61"/>
      <c r="I15" s="61">
        <f>E12</f>
        <v>75</v>
      </c>
      <c r="J15" s="59" t="s">
        <v>47</v>
      </c>
      <c r="K15" s="52"/>
      <c r="P15" s="3" t="s">
        <v>57</v>
      </c>
      <c r="R15" s="3" t="str">
        <f t="shared" si="0"/>
        <v>MEILIANI SUJATI, S.AG.</v>
      </c>
      <c r="S15" s="3" t="str">
        <f>IF(E9="10 TJKT","10T",IF(E9="10 DKV","10D",IF(E9="11 TJKT","11T",IF(E9="11 DKV","11D",IF(E9="12 TJKT","12T",IF(E9="12 DKV","12D","SALAH"))))))</f>
        <v>11D</v>
      </c>
      <c r="U15" s="3">
        <v>60</v>
      </c>
      <c r="W15" s="2" t="s">
        <v>37</v>
      </c>
    </row>
    <row r="16" spans="2:23" ht="15.75" x14ac:dyDescent="0.25">
      <c r="B16" s="51"/>
      <c r="C16" s="65" t="s">
        <v>39</v>
      </c>
      <c r="D16" s="58"/>
      <c r="E16" s="64"/>
      <c r="F16" s="61"/>
      <c r="G16" s="61"/>
      <c r="H16" s="61"/>
      <c r="I16" s="61">
        <v>60</v>
      </c>
      <c r="J16" s="59" t="s">
        <v>48</v>
      </c>
      <c r="K16" s="52"/>
      <c r="P16" s="3" t="s">
        <v>156</v>
      </c>
      <c r="R16" s="3" t="str">
        <f t="shared" si="0"/>
        <v>DINDA KHOERUNISA, AMD.SN</v>
      </c>
      <c r="U16" s="3">
        <v>55</v>
      </c>
      <c r="W16" s="2" t="s">
        <v>38</v>
      </c>
    </row>
    <row r="17" spans="2:23" ht="15.75" x14ac:dyDescent="0.25">
      <c r="B17" s="51"/>
      <c r="C17" s="63" t="s">
        <v>16</v>
      </c>
      <c r="D17" s="58" t="s">
        <v>14</v>
      </c>
      <c r="E17" s="62">
        <v>70</v>
      </c>
      <c r="F17" s="61" t="s">
        <v>29</v>
      </c>
      <c r="G17" s="87" t="s">
        <v>44</v>
      </c>
      <c r="H17" s="61"/>
      <c r="I17" s="59"/>
      <c r="J17" s="61"/>
      <c r="K17" s="52"/>
      <c r="P17" s="3" t="s">
        <v>157</v>
      </c>
      <c r="R17" s="3" t="str">
        <f t="shared" si="0"/>
        <v>SELLY REZEQI QURANI, S.PD.</v>
      </c>
      <c r="U17" s="3">
        <v>50</v>
      </c>
      <c r="W17" s="2" t="s">
        <v>67</v>
      </c>
    </row>
    <row r="18" spans="2:23" ht="15.75" x14ac:dyDescent="0.25">
      <c r="B18" s="51"/>
      <c r="C18" s="63" t="s">
        <v>40</v>
      </c>
      <c r="D18" s="58" t="s">
        <v>14</v>
      </c>
      <c r="E18" s="64">
        <f>100-E17</f>
        <v>30</v>
      </c>
      <c r="F18" s="61" t="s">
        <v>29</v>
      </c>
      <c r="G18" s="88"/>
      <c r="H18" s="61"/>
      <c r="I18" s="61"/>
      <c r="J18" s="61"/>
      <c r="K18" s="52"/>
      <c r="P18" s="3" t="s">
        <v>158</v>
      </c>
      <c r="R18" s="3" t="str">
        <f t="shared" si="0"/>
        <v>NISATUSOLEHA, S.SOS.</v>
      </c>
      <c r="W18" s="2" t="s">
        <v>68</v>
      </c>
    </row>
    <row r="19" spans="2:23" ht="39" customHeight="1" x14ac:dyDescent="0.2">
      <c r="B19" s="51"/>
      <c r="C19" s="76" t="s">
        <v>27</v>
      </c>
      <c r="D19" s="66">
        <v>1</v>
      </c>
      <c r="E19" s="85" t="s">
        <v>152</v>
      </c>
      <c r="F19" s="86"/>
      <c r="G19" s="86"/>
      <c r="H19" s="86"/>
      <c r="I19" s="86"/>
      <c r="J19" s="86"/>
      <c r="K19" s="52"/>
      <c r="P19" s="3" t="s">
        <v>66</v>
      </c>
      <c r="R19" s="3" t="str">
        <f t="shared" si="0"/>
        <v>RATU RAHMA SAFITRI, S.PD.</v>
      </c>
      <c r="W19" s="2" t="s">
        <v>162</v>
      </c>
    </row>
    <row r="20" spans="2:23" ht="39" customHeight="1" x14ac:dyDescent="0.2">
      <c r="B20" s="51"/>
      <c r="C20" s="77"/>
      <c r="D20" s="67">
        <v>2</v>
      </c>
      <c r="E20" s="85" t="s">
        <v>153</v>
      </c>
      <c r="F20" s="85"/>
      <c r="G20" s="85"/>
      <c r="H20" s="85"/>
      <c r="I20" s="85"/>
      <c r="J20" s="85"/>
      <c r="K20" s="52"/>
      <c r="P20" s="3" t="s">
        <v>58</v>
      </c>
      <c r="R20" s="3" t="str">
        <f t="shared" si="0"/>
        <v>REONALDO MEIRIYANDA</v>
      </c>
      <c r="W20" s="2" t="s">
        <v>163</v>
      </c>
    </row>
    <row r="21" spans="2:23" ht="39" customHeight="1" x14ac:dyDescent="0.2">
      <c r="B21" s="51"/>
      <c r="C21" s="77"/>
      <c r="D21" s="67">
        <v>3</v>
      </c>
      <c r="E21" s="85" t="s">
        <v>154</v>
      </c>
      <c r="F21" s="85"/>
      <c r="G21" s="85"/>
      <c r="H21" s="85"/>
      <c r="I21" s="85"/>
      <c r="J21" s="85"/>
      <c r="K21" s="52"/>
      <c r="P21" s="3" t="s">
        <v>159</v>
      </c>
      <c r="R21" s="3" t="str">
        <f t="shared" si="0"/>
        <v xml:space="preserve">OKTA KARTIKO DW, S.KOM </v>
      </c>
      <c r="W21" s="2" t="s">
        <v>164</v>
      </c>
    </row>
    <row r="22" spans="2:23" ht="39" customHeight="1" x14ac:dyDescent="0.2">
      <c r="B22" s="51"/>
      <c r="C22" s="78"/>
      <c r="D22" s="67">
        <v>4</v>
      </c>
      <c r="E22" s="85" t="s">
        <v>155</v>
      </c>
      <c r="F22" s="85"/>
      <c r="G22" s="85"/>
      <c r="H22" s="85"/>
      <c r="I22" s="85"/>
      <c r="J22" s="85"/>
      <c r="K22" s="52"/>
      <c r="P22" s="3" t="s">
        <v>160</v>
      </c>
      <c r="R22" s="3" t="str">
        <f t="shared" si="0"/>
        <v>RAVA SUKSESTI PUTRI, S.OR.</v>
      </c>
      <c r="W22" s="2" t="s">
        <v>165</v>
      </c>
    </row>
    <row r="23" spans="2:23" x14ac:dyDescent="0.2">
      <c r="B23" s="51"/>
      <c r="C23" s="61"/>
      <c r="D23" s="61"/>
      <c r="E23" s="75"/>
      <c r="F23" s="75"/>
      <c r="G23" s="75"/>
      <c r="H23" s="75"/>
      <c r="I23" s="75"/>
      <c r="J23" s="75"/>
      <c r="K23" s="52"/>
      <c r="P23" s="3" t="s">
        <v>161</v>
      </c>
      <c r="R23" s="3" t="str">
        <f>UPPER(P23)</f>
        <v>BIMA ARYA</v>
      </c>
      <c r="W23" s="2" t="s">
        <v>166</v>
      </c>
    </row>
    <row r="24" spans="2:23" ht="15.75" thickBot="1" x14ac:dyDescent="0.25">
      <c r="B24" s="68"/>
      <c r="C24" s="69"/>
      <c r="D24" s="69"/>
      <c r="E24" s="81"/>
      <c r="F24" s="81"/>
      <c r="G24" s="81"/>
      <c r="H24" s="81"/>
      <c r="I24" s="81"/>
      <c r="J24" s="81"/>
      <c r="K24" s="70"/>
      <c r="R24" s="3" t="str">
        <f t="shared" si="0"/>
        <v/>
      </c>
      <c r="W24" s="2" t="s">
        <v>167</v>
      </c>
    </row>
    <row r="25" spans="2:23" x14ac:dyDescent="0.2">
      <c r="R25" s="3" t="str">
        <f t="shared" si="0"/>
        <v/>
      </c>
      <c r="W25" s="2"/>
    </row>
    <row r="26" spans="2:23" x14ac:dyDescent="0.2">
      <c r="W26" s="2"/>
    </row>
    <row r="27" spans="2:23" x14ac:dyDescent="0.2">
      <c r="W27" s="2"/>
    </row>
  </sheetData>
  <dataConsolidate/>
  <mergeCells count="19">
    <mergeCell ref="E24:J24"/>
    <mergeCell ref="H12:J12"/>
    <mergeCell ref="E10:G10"/>
    <mergeCell ref="E11:G11"/>
    <mergeCell ref="E12:G12"/>
    <mergeCell ref="E19:J19"/>
    <mergeCell ref="E20:J20"/>
    <mergeCell ref="G14:G15"/>
    <mergeCell ref="G17:G18"/>
    <mergeCell ref="E21:J21"/>
    <mergeCell ref="E22:J22"/>
    <mergeCell ref="C2:J2"/>
    <mergeCell ref="C3:J3"/>
    <mergeCell ref="C4:J4"/>
    <mergeCell ref="C5:J5"/>
    <mergeCell ref="E23:J23"/>
    <mergeCell ref="C19:C22"/>
    <mergeCell ref="E9:F9"/>
    <mergeCell ref="H9:I9"/>
  </mergeCells>
  <phoneticPr fontId="9" type="noConversion"/>
  <dataValidations count="5">
    <dataValidation type="list" allowBlank="1" showInputMessage="1" showErrorMessage="1" sqref="E14" xr:uid="{484EA8BC-771A-4426-B856-B15352529DEF}">
      <formula1>$U$7:$U$17</formula1>
    </dataValidation>
    <dataValidation type="list" allowBlank="1" showInputMessage="1" showErrorMessage="1" sqref="E17" xr:uid="{59F2526D-E765-4A85-A3FD-1A64FF792243}">
      <formula1>$U$13:$U$17</formula1>
    </dataValidation>
    <dataValidation type="list" allowBlank="1" showInputMessage="1" showErrorMessage="1" sqref="E9:F9" xr:uid="{3B08C431-86EA-40FB-BC17-807D6DF6E62A}">
      <formula1>$S$7:$S$8</formula1>
    </dataValidation>
    <dataValidation type="list" allowBlank="1" showInputMessage="1" showErrorMessage="1" sqref="E10:G10" xr:uid="{4B04403C-8D80-4FF2-B223-C8913B52E21D}">
      <formula1>$W$7:$W$26</formula1>
    </dataValidation>
    <dataValidation type="list" allowBlank="1" showInputMessage="1" showErrorMessage="1" sqref="E11:G11" xr:uid="{66E91FC3-1B72-4E7A-AC21-67405AE4AF73}">
      <formula1>$R$8:$R$25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D1A5-D89B-4FE2-9439-6B9E6902852C}">
  <sheetPr codeName="Sheet2"/>
  <dimension ref="B2:S64"/>
  <sheetViews>
    <sheetView showGridLines="0" topLeftCell="A2" zoomScaleNormal="100" workbookViewId="0">
      <selection activeCell="D40" sqref="D40"/>
    </sheetView>
  </sheetViews>
  <sheetFormatPr defaultColWidth="9.140625" defaultRowHeight="12.75" x14ac:dyDescent="0.2"/>
  <cols>
    <col min="1" max="2" width="3.5703125" style="2" customWidth="1"/>
    <col min="3" max="3" width="4.5703125" style="2" customWidth="1"/>
    <col min="4" max="4" width="29.140625" style="2" customWidth="1"/>
    <col min="5" max="9" width="5" style="6" customWidth="1"/>
    <col min="10" max="10" width="8.7109375" style="6" customWidth="1"/>
    <col min="11" max="13" width="5.7109375" style="6" customWidth="1"/>
    <col min="14" max="14" width="7.140625" style="4" customWidth="1"/>
    <col min="15" max="15" width="49.28515625" style="2" customWidth="1"/>
    <col min="16" max="16" width="40.42578125" style="2" customWidth="1"/>
    <col min="17" max="17" width="9.140625" style="2" hidden="1" customWidth="1"/>
    <col min="18" max="18" width="37" style="2" hidden="1" customWidth="1"/>
    <col min="19" max="19" width="3.5703125" style="2" customWidth="1"/>
    <col min="20" max="16384" width="9.140625" style="2"/>
  </cols>
  <sheetData>
    <row r="2" spans="2:19" ht="15.75" x14ac:dyDescent="0.2">
      <c r="B2" s="7"/>
      <c r="C2" s="90" t="s">
        <v>2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7"/>
      <c r="R2" s="7"/>
      <c r="S2" s="7"/>
    </row>
    <row r="3" spans="2:19" ht="14.25" x14ac:dyDescent="0.2">
      <c r="B3" s="7"/>
      <c r="C3" s="91" t="s">
        <v>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7"/>
      <c r="R3" s="7"/>
      <c r="S3" s="7"/>
    </row>
    <row r="4" spans="2:19" ht="15.75" x14ac:dyDescent="0.2">
      <c r="B4" s="7"/>
      <c r="C4" s="92" t="s">
        <v>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7"/>
      <c r="R4" s="7"/>
      <c r="S4" s="7"/>
    </row>
    <row r="5" spans="2:19" ht="18.75" customHeight="1" thickBot="1" x14ac:dyDescent="0.25">
      <c r="B5" s="7"/>
      <c r="C5" s="93" t="s">
        <v>5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7"/>
      <c r="R5" s="7"/>
      <c r="S5" s="7"/>
    </row>
    <row r="6" spans="2:19" ht="13.5" thickTop="1" x14ac:dyDescent="0.2"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9"/>
      <c r="O6" s="7"/>
      <c r="P6" s="7"/>
      <c r="Q6" s="7"/>
      <c r="R6" s="7"/>
      <c r="S6" s="7"/>
    </row>
    <row r="7" spans="2:19" x14ac:dyDescent="0.2">
      <c r="B7" s="7"/>
      <c r="C7" s="7"/>
      <c r="D7" s="10" t="s">
        <v>7</v>
      </c>
      <c r="E7" s="10" t="str">
        <f>'DATA UTAMA'!E9</f>
        <v>11 DKV</v>
      </c>
      <c r="F7" s="10"/>
      <c r="G7" s="10"/>
      <c r="H7" s="10"/>
      <c r="I7" s="10"/>
      <c r="J7" s="10"/>
      <c r="K7" s="10"/>
      <c r="L7" s="10"/>
      <c r="M7" s="10"/>
      <c r="N7" s="9"/>
      <c r="O7" s="7"/>
      <c r="P7" s="7"/>
      <c r="Q7" s="7">
        <f>'DATA UTAMA'!I13</f>
        <v>100</v>
      </c>
      <c r="R7" s="7" t="str">
        <f>'DATA UTAMA'!J13</f>
        <v xml:space="preserve">sangat baik </v>
      </c>
      <c r="S7" s="7"/>
    </row>
    <row r="8" spans="2:19" ht="13.5" customHeight="1" x14ac:dyDescent="0.2">
      <c r="B8" s="7"/>
      <c r="C8" s="7"/>
      <c r="D8" s="10" t="s">
        <v>9</v>
      </c>
      <c r="E8" s="89" t="str">
        <f>'DATA UTAMA'!E10</f>
        <v>PENDIDIKAN AGAMA</v>
      </c>
      <c r="F8" s="89"/>
      <c r="G8" s="89"/>
      <c r="H8" s="89"/>
      <c r="I8" s="89"/>
      <c r="J8" s="89"/>
      <c r="K8" s="89"/>
      <c r="L8" s="89"/>
      <c r="M8" s="89"/>
      <c r="N8" s="9"/>
      <c r="O8" s="11"/>
      <c r="P8" s="7"/>
      <c r="Q8" s="7">
        <f>'DATA UTAMA'!I14</f>
        <v>80</v>
      </c>
      <c r="R8" s="7" t="str">
        <f>'DATA UTAMA'!J14</f>
        <v>menunjukkan penguasaan yang baik dalam</v>
      </c>
      <c r="S8" s="7"/>
    </row>
    <row r="9" spans="2:19" ht="13.5" customHeight="1" x14ac:dyDescent="0.2">
      <c r="B9" s="7"/>
      <c r="C9" s="7"/>
      <c r="D9" s="10" t="s">
        <v>10</v>
      </c>
      <c r="E9" s="12" t="str">
        <f>'DATA UTAMA'!E11</f>
        <v>MEILIANI SUJATI, S.AG.</v>
      </c>
      <c r="F9" s="12"/>
      <c r="G9" s="12"/>
      <c r="H9" s="12"/>
      <c r="I9" s="12"/>
      <c r="J9" s="12"/>
      <c r="K9" s="12"/>
      <c r="L9" s="12"/>
      <c r="M9" s="12"/>
      <c r="N9" s="9"/>
      <c r="O9" s="11"/>
      <c r="P9" s="7"/>
      <c r="Q9" s="7">
        <f>'DATA UTAMA'!I15</f>
        <v>75</v>
      </c>
      <c r="R9" s="7" t="str">
        <f>'DATA UTAMA'!J15</f>
        <v xml:space="preserve">cukup mampu </v>
      </c>
      <c r="S9" s="7"/>
    </row>
    <row r="10" spans="2:19" ht="13.5" customHeight="1" x14ac:dyDescent="0.2">
      <c r="B10" s="7"/>
      <c r="C10" s="7"/>
      <c r="D10" s="10" t="s">
        <v>13</v>
      </c>
      <c r="E10" s="13">
        <f>'DATA UTAMA'!E12</f>
        <v>75</v>
      </c>
      <c r="F10" s="12"/>
      <c r="G10" s="12"/>
      <c r="H10" s="12"/>
      <c r="I10" s="12"/>
      <c r="J10" s="12"/>
      <c r="K10" s="12"/>
      <c r="L10" s="12"/>
      <c r="M10" s="12"/>
      <c r="N10" s="9"/>
      <c r="O10" s="7"/>
      <c r="P10" s="7"/>
      <c r="Q10" s="7">
        <f>'DATA UTAMA'!I16</f>
        <v>60</v>
      </c>
      <c r="R10" s="7" t="str">
        <f>'DATA UTAMA'!J16</f>
        <v>perlu bimbingan</v>
      </c>
      <c r="S10" s="7"/>
    </row>
    <row r="11" spans="2:19" ht="8.25" customHeight="1" x14ac:dyDescent="0.2">
      <c r="B11" s="7"/>
      <c r="C11" s="7"/>
      <c r="D11" s="10"/>
      <c r="E11" s="14"/>
      <c r="F11" s="14"/>
      <c r="G11" s="14"/>
      <c r="H11" s="14"/>
      <c r="I11" s="14"/>
      <c r="J11" s="14"/>
      <c r="K11" s="14"/>
      <c r="L11" s="14"/>
      <c r="M11" s="14"/>
      <c r="N11" s="9"/>
      <c r="O11" s="7"/>
      <c r="P11" s="7"/>
      <c r="Q11" s="7"/>
      <c r="R11" s="7"/>
      <c r="S11" s="7"/>
    </row>
    <row r="12" spans="2:19" ht="8.25" customHeight="1" x14ac:dyDescent="0.2"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9"/>
      <c r="O12" s="7"/>
      <c r="P12" s="7"/>
      <c r="Q12" s="7"/>
      <c r="R12" s="7"/>
      <c r="S12" s="7"/>
    </row>
    <row r="13" spans="2:19" ht="13.5" thickBot="1" x14ac:dyDescent="0.25"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9"/>
      <c r="O13" s="7"/>
      <c r="P13" s="7"/>
      <c r="Q13" s="7"/>
      <c r="R13" s="7"/>
      <c r="S13" s="7"/>
    </row>
    <row r="14" spans="2:19" ht="28.5" customHeight="1" x14ac:dyDescent="0.2">
      <c r="B14" s="7"/>
      <c r="C14" s="94" t="s">
        <v>0</v>
      </c>
      <c r="D14" s="95" t="s">
        <v>1</v>
      </c>
      <c r="E14" s="98" t="s">
        <v>16</v>
      </c>
      <c r="F14" s="99"/>
      <c r="G14" s="99"/>
      <c r="H14" s="99"/>
      <c r="I14" s="100"/>
      <c r="J14" s="100"/>
      <c r="K14" s="105" t="s">
        <v>22</v>
      </c>
      <c r="L14" s="106"/>
      <c r="M14" s="107"/>
      <c r="N14" s="103" t="s">
        <v>26</v>
      </c>
      <c r="O14" s="94" t="s">
        <v>15</v>
      </c>
      <c r="P14" s="95"/>
      <c r="Q14" s="7"/>
      <c r="R14" s="7" t="str">
        <f>IF(E7="10 DKV","10D",IF(E7="10 TJKT","10T",IF(E7="11 DKV","11D",IF(E7="11 TJKT","11T","SALAH"))))</f>
        <v>11D</v>
      </c>
      <c r="S14" s="7"/>
    </row>
    <row r="15" spans="2:19" ht="51" customHeight="1" thickBot="1" x14ac:dyDescent="0.25">
      <c r="B15" s="7"/>
      <c r="C15" s="101"/>
      <c r="D15" s="102"/>
      <c r="E15" s="15" t="s">
        <v>17</v>
      </c>
      <c r="F15" s="16" t="s">
        <v>18</v>
      </c>
      <c r="G15" s="16" t="s">
        <v>19</v>
      </c>
      <c r="H15" s="16" t="s">
        <v>20</v>
      </c>
      <c r="I15" s="17" t="s">
        <v>149</v>
      </c>
      <c r="J15" s="18" t="s">
        <v>21</v>
      </c>
      <c r="K15" s="19" t="s">
        <v>23</v>
      </c>
      <c r="L15" s="20" t="s">
        <v>24</v>
      </c>
      <c r="M15" s="21" t="s">
        <v>25</v>
      </c>
      <c r="N15" s="104"/>
      <c r="O15" s="96"/>
      <c r="P15" s="97"/>
      <c r="Q15" s="7"/>
      <c r="R15" s="11" t="str">
        <f>" " &amp;'DATA UTAMA'!E19&amp;" "</f>
        <v xml:space="preserve"> Tuliskan TP yang ingin dicapai 1 </v>
      </c>
      <c r="S15" s="7"/>
    </row>
    <row r="16" spans="2:19" s="5" customFormat="1" ht="43.5" customHeight="1" thickTop="1" x14ac:dyDescent="0.2">
      <c r="B16" s="14"/>
      <c r="C16" s="22">
        <v>1</v>
      </c>
      <c r="D16" s="23" t="str">
        <f t="shared" ref="D16:D48" si="0">IFERROR(VLOOKUP(C16, IF($R$14="10D", X_DKV, IF($R$14="10T", X_TJKT,IF($R$14="11T", XI_TJKT,IF($R$14="11D", XI_DKV, "ERROR")))),2,FALSE),"")</f>
        <v>Alfa Resky Assahhmy</v>
      </c>
      <c r="E16" s="24">
        <v>0</v>
      </c>
      <c r="F16" s="25"/>
      <c r="G16" s="25"/>
      <c r="H16" s="25"/>
      <c r="I16" s="26"/>
      <c r="J16" s="27">
        <f>AVERAGE(E16:I16)</f>
        <v>0</v>
      </c>
      <c r="K16" s="24"/>
      <c r="L16" s="25"/>
      <c r="M16" s="27">
        <f>(K16*('DATA UTAMA'!$E$15/100))+(L16*('DATA UTAMA'!$E$14/100))</f>
        <v>0</v>
      </c>
      <c r="N16" s="28">
        <f>(J16*('DATA UTAMA'!$E$17/100))+(M16*('DATA UTAMA'!$E$18/100))</f>
        <v>0</v>
      </c>
      <c r="O16" s="29" t="str">
        <f>CONCATENATE(PROPER(D16)," ", $R$8,IF(E16&gt;=$Q$8,$R$15," "),IF(F16&gt;=$Q$8,$R$16," "),IF(G16&gt;=$Q$8,$R$17," "),IF(H16&gt;=$Q$8,$R$18," "))</f>
        <v xml:space="preserve">Alfa Resky Assahhmy menunjukkan penguasaan yang baik dalam    </v>
      </c>
      <c r="P16" s="30" t="str">
        <f t="shared" ref="P16:P48" si="1">CONCATENATE($R$10&amp;" ",IF(E16&lt;$Q$8,$R$15," "),IF(F16&lt;$Q$8,$R$16," "),IF(G16&lt;$Q$8,$R$17," "),IF(H16&lt;$Q$8,$R$18," "))</f>
        <v xml:space="preserve">perlu bimbingan  Tuliskan TP yang ingin dicapai 1  Tuliskan TP yang ingin dicapai 2  Tuliskan TP yang ingin dicapai 3  Tuliskan TP yang ingin dicapai 4 </v>
      </c>
      <c r="Q16" s="14"/>
      <c r="R16" s="11" t="str">
        <f>" " &amp;'DATA UTAMA'!E20&amp;" "</f>
        <v xml:space="preserve"> Tuliskan TP yang ingin dicapai 2 </v>
      </c>
      <c r="S16" s="14"/>
    </row>
    <row r="17" spans="2:19" s="5" customFormat="1" ht="43.5" customHeight="1" x14ac:dyDescent="0.2">
      <c r="B17" s="14"/>
      <c r="C17" s="31">
        <v>2</v>
      </c>
      <c r="D17" s="32" t="str">
        <f t="shared" si="0"/>
        <v>Amira Janeeta Hasna</v>
      </c>
      <c r="E17" s="33">
        <v>0</v>
      </c>
      <c r="F17" s="34"/>
      <c r="G17" s="34"/>
      <c r="H17" s="34"/>
      <c r="I17" s="35"/>
      <c r="J17" s="36">
        <f t="shared" ref="J17:J48" si="2">AVERAGE(E17:I17)</f>
        <v>0</v>
      </c>
      <c r="K17" s="33"/>
      <c r="L17" s="34"/>
      <c r="M17" s="36">
        <f>(K17*('DATA UTAMA'!$E$15/100))+(L17*('DATA UTAMA'!$E$14/100))</f>
        <v>0</v>
      </c>
      <c r="N17" s="37">
        <f>(J17*('DATA UTAMA'!$E$17/100))+(M17*('DATA UTAMA'!$E$18/100))</f>
        <v>0</v>
      </c>
      <c r="O17" s="29" t="str">
        <f>CONCATENATE(PROPER(D17)," ", $R$8,IF(E17&gt;=$Q$8,$R$15," "),IF(F17&gt;=$Q$8,$R$16," "),IF(G17&gt;=$Q$8,$R$17," "),IF(H17&gt;=$Q$8,$R$18," "))</f>
        <v xml:space="preserve">Amira Janeeta Hasna menunjukkan penguasaan yang baik dalam    </v>
      </c>
      <c r="P17" s="30" t="str">
        <f t="shared" si="1"/>
        <v xml:space="preserve">perlu bimbingan  Tuliskan TP yang ingin dicapai 1  Tuliskan TP yang ingin dicapai 2  Tuliskan TP yang ingin dicapai 3  Tuliskan TP yang ingin dicapai 4 </v>
      </c>
      <c r="Q17" s="14"/>
      <c r="R17" s="11" t="str">
        <f>" " &amp;'DATA UTAMA'!E21&amp;" "</f>
        <v xml:space="preserve"> Tuliskan TP yang ingin dicapai 3 </v>
      </c>
      <c r="S17" s="14"/>
    </row>
    <row r="18" spans="2:19" s="5" customFormat="1" ht="43.5" customHeight="1" x14ac:dyDescent="0.2">
      <c r="B18" s="14"/>
      <c r="C18" s="31">
        <v>3</v>
      </c>
      <c r="D18" s="32" t="str">
        <f t="shared" si="0"/>
        <v>Anadila Ivani Aksatya</v>
      </c>
      <c r="E18" s="33">
        <v>0</v>
      </c>
      <c r="F18" s="34"/>
      <c r="G18" s="34"/>
      <c r="H18" s="34"/>
      <c r="I18" s="35"/>
      <c r="J18" s="36">
        <f t="shared" si="2"/>
        <v>0</v>
      </c>
      <c r="K18" s="33"/>
      <c r="L18" s="34"/>
      <c r="M18" s="36">
        <f>(K18*('DATA UTAMA'!$E$15/100))+(L18*('DATA UTAMA'!$E$14/100))</f>
        <v>0</v>
      </c>
      <c r="N18" s="37">
        <f>(J18*('DATA UTAMA'!$E$17/100))+(M18*('DATA UTAMA'!$E$18/100))</f>
        <v>0</v>
      </c>
      <c r="O18" s="29" t="str">
        <f t="shared" ref="O18:O48" si="3">CONCATENATE(PROPER(D18)," ", $R$8,IF(E18&gt;$Q$8,$R$15," "),IF(F18&gt;$Q$8,$R$16," "),IF(G18&gt;$Q$8,$R$17," "),IF(H18&gt;$Q$8,$R$18," "))</f>
        <v xml:space="preserve">Anadila Ivani Aksatya menunjukkan penguasaan yang baik dalam    </v>
      </c>
      <c r="P18" s="30" t="str">
        <f t="shared" si="1"/>
        <v xml:space="preserve">perlu bimbingan  Tuliskan TP yang ingin dicapai 1  Tuliskan TP yang ingin dicapai 2  Tuliskan TP yang ingin dicapai 3  Tuliskan TP yang ingin dicapai 4 </v>
      </c>
      <c r="Q18" s="14"/>
      <c r="R18" s="11" t="str">
        <f>" " &amp;'DATA UTAMA'!E22&amp;" "</f>
        <v xml:space="preserve"> Tuliskan TP yang ingin dicapai 4 </v>
      </c>
      <c r="S18" s="14"/>
    </row>
    <row r="19" spans="2:19" s="5" customFormat="1" ht="43.5" customHeight="1" x14ac:dyDescent="0.2">
      <c r="B19" s="14"/>
      <c r="C19" s="31">
        <v>4</v>
      </c>
      <c r="D19" s="32" t="str">
        <f t="shared" si="0"/>
        <v>Audi Alghifari</v>
      </c>
      <c r="E19" s="33">
        <v>0</v>
      </c>
      <c r="F19" s="34"/>
      <c r="G19" s="34"/>
      <c r="H19" s="34"/>
      <c r="I19" s="35"/>
      <c r="J19" s="36">
        <f t="shared" si="2"/>
        <v>0</v>
      </c>
      <c r="K19" s="33"/>
      <c r="L19" s="34"/>
      <c r="M19" s="36">
        <f>(K19*('DATA UTAMA'!$E$15/100))+(L19*('DATA UTAMA'!$E$14/100))</f>
        <v>0</v>
      </c>
      <c r="N19" s="37">
        <f>(J19*('DATA UTAMA'!$E$17/100))+(M19*('DATA UTAMA'!$E$18/100))</f>
        <v>0</v>
      </c>
      <c r="O19" s="29" t="str">
        <f t="shared" si="3"/>
        <v xml:space="preserve">Audi Alghifari menunjukkan penguasaan yang baik dalam    </v>
      </c>
      <c r="P19" s="30" t="str">
        <f t="shared" si="1"/>
        <v xml:space="preserve">perlu bimbingan  Tuliskan TP yang ingin dicapai 1  Tuliskan TP yang ingin dicapai 2  Tuliskan TP yang ingin dicapai 3  Tuliskan TP yang ingin dicapai 4 </v>
      </c>
      <c r="Q19" s="14"/>
      <c r="R19" s="11"/>
      <c r="S19" s="14"/>
    </row>
    <row r="20" spans="2:19" s="5" customFormat="1" ht="43.5" customHeight="1" x14ac:dyDescent="0.25">
      <c r="B20" s="14"/>
      <c r="C20" s="31">
        <v>5</v>
      </c>
      <c r="D20" s="32" t="str">
        <f t="shared" si="0"/>
        <v>Careena Gryanti</v>
      </c>
      <c r="E20" s="33">
        <v>0</v>
      </c>
      <c r="F20" s="34"/>
      <c r="G20" s="34"/>
      <c r="H20" s="34"/>
      <c r="I20" s="35"/>
      <c r="J20" s="36">
        <f t="shared" si="2"/>
        <v>0</v>
      </c>
      <c r="K20" s="33"/>
      <c r="L20" s="34"/>
      <c r="M20" s="36">
        <f>(K20*('DATA UTAMA'!$E$15/100))+(L20*('DATA UTAMA'!$E$14/100))</f>
        <v>0</v>
      </c>
      <c r="N20" s="37">
        <f>(J20*('DATA UTAMA'!$E$17/100))+(M20*('DATA UTAMA'!$E$18/100))</f>
        <v>0</v>
      </c>
      <c r="O20" s="29" t="str">
        <f t="shared" si="3"/>
        <v xml:space="preserve">Careena Gryanti menunjukkan penguasaan yang baik dalam    </v>
      </c>
      <c r="P20" s="30" t="str">
        <f t="shared" si="1"/>
        <v xml:space="preserve">perlu bimbingan  Tuliskan TP yang ingin dicapai 1  Tuliskan TP yang ingin dicapai 2  Tuliskan TP yang ingin dicapai 3  Tuliskan TP yang ingin dicapai 4 </v>
      </c>
      <c r="Q20" s="14"/>
      <c r="R20" s="14"/>
      <c r="S20" s="14"/>
    </row>
    <row r="21" spans="2:19" s="5" customFormat="1" ht="43.5" customHeight="1" x14ac:dyDescent="0.25">
      <c r="B21" s="14"/>
      <c r="C21" s="31">
        <v>6</v>
      </c>
      <c r="D21" s="32" t="str">
        <f t="shared" si="0"/>
        <v>Dedi Sugiarta</v>
      </c>
      <c r="E21" s="33">
        <v>0</v>
      </c>
      <c r="F21" s="34"/>
      <c r="G21" s="34"/>
      <c r="H21" s="34"/>
      <c r="I21" s="35"/>
      <c r="J21" s="36">
        <f t="shared" si="2"/>
        <v>0</v>
      </c>
      <c r="K21" s="33"/>
      <c r="L21" s="34"/>
      <c r="M21" s="36">
        <f>(K21*('DATA UTAMA'!$E$15/100))+(L21*('DATA UTAMA'!$E$14/100))</f>
        <v>0</v>
      </c>
      <c r="N21" s="37">
        <f>(J21*('DATA UTAMA'!$E$17/100))+(M21*('DATA UTAMA'!$E$18/100))</f>
        <v>0</v>
      </c>
      <c r="O21" s="29" t="str">
        <f t="shared" si="3"/>
        <v xml:space="preserve">Dedi Sugiarta menunjukkan penguasaan yang baik dalam    </v>
      </c>
      <c r="P21" s="30" t="str">
        <f t="shared" si="1"/>
        <v xml:space="preserve">perlu bimbingan  Tuliskan TP yang ingin dicapai 1  Tuliskan TP yang ingin dicapai 2  Tuliskan TP yang ingin dicapai 3  Tuliskan TP yang ingin dicapai 4 </v>
      </c>
      <c r="Q21" s="14"/>
      <c r="R21" s="14"/>
      <c r="S21" s="14"/>
    </row>
    <row r="22" spans="2:19" s="5" customFormat="1" ht="43.5" customHeight="1" x14ac:dyDescent="0.25">
      <c r="B22" s="14"/>
      <c r="C22" s="31">
        <v>7</v>
      </c>
      <c r="D22" s="32" t="str">
        <f t="shared" si="0"/>
        <v>Desvita Chandra Dewi</v>
      </c>
      <c r="E22" s="33">
        <v>0</v>
      </c>
      <c r="F22" s="34"/>
      <c r="G22" s="34"/>
      <c r="H22" s="34"/>
      <c r="I22" s="35"/>
      <c r="J22" s="36">
        <f t="shared" si="2"/>
        <v>0</v>
      </c>
      <c r="K22" s="33"/>
      <c r="L22" s="34"/>
      <c r="M22" s="36">
        <f>(K22*('DATA UTAMA'!$E$15/100))+(L22*('DATA UTAMA'!$E$14/100))</f>
        <v>0</v>
      </c>
      <c r="N22" s="37">
        <f>(J22*('DATA UTAMA'!$E$17/100))+(M22*('DATA UTAMA'!$E$18/100))</f>
        <v>0</v>
      </c>
      <c r="O22" s="29" t="str">
        <f t="shared" si="3"/>
        <v xml:space="preserve">Desvita Chandra Dewi menunjukkan penguasaan yang baik dalam    </v>
      </c>
      <c r="P22" s="30" t="str">
        <f t="shared" si="1"/>
        <v xml:space="preserve">perlu bimbingan  Tuliskan TP yang ingin dicapai 1  Tuliskan TP yang ingin dicapai 2  Tuliskan TP yang ingin dicapai 3  Tuliskan TP yang ingin dicapai 4 </v>
      </c>
      <c r="Q22" s="14"/>
      <c r="R22" s="14"/>
      <c r="S22" s="14"/>
    </row>
    <row r="23" spans="2:19" s="5" customFormat="1" ht="43.5" customHeight="1" x14ac:dyDescent="0.25">
      <c r="B23" s="14"/>
      <c r="C23" s="31">
        <v>8</v>
      </c>
      <c r="D23" s="32" t="str">
        <f t="shared" si="0"/>
        <v>Farah Ilmi Aulia</v>
      </c>
      <c r="E23" s="33">
        <v>0</v>
      </c>
      <c r="F23" s="34"/>
      <c r="G23" s="34"/>
      <c r="H23" s="34"/>
      <c r="I23" s="35"/>
      <c r="J23" s="36">
        <f t="shared" si="2"/>
        <v>0</v>
      </c>
      <c r="K23" s="33"/>
      <c r="L23" s="34"/>
      <c r="M23" s="36">
        <f>(K23*('DATA UTAMA'!$E$15/100))+(L23*('DATA UTAMA'!$E$14/100))</f>
        <v>0</v>
      </c>
      <c r="N23" s="37">
        <f>(J23*('DATA UTAMA'!$E$17/100))+(M23*('DATA UTAMA'!$E$18/100))</f>
        <v>0</v>
      </c>
      <c r="O23" s="29" t="str">
        <f t="shared" si="3"/>
        <v xml:space="preserve">Farah Ilmi Aulia menunjukkan penguasaan yang baik dalam    </v>
      </c>
      <c r="P23" s="30" t="str">
        <f t="shared" si="1"/>
        <v xml:space="preserve">perlu bimbingan  Tuliskan TP yang ingin dicapai 1  Tuliskan TP yang ingin dicapai 2  Tuliskan TP yang ingin dicapai 3  Tuliskan TP yang ingin dicapai 4 </v>
      </c>
      <c r="Q23" s="14"/>
      <c r="R23" s="14"/>
      <c r="S23" s="14"/>
    </row>
    <row r="24" spans="2:19" s="5" customFormat="1" ht="43.5" customHeight="1" x14ac:dyDescent="0.25">
      <c r="B24" s="14"/>
      <c r="C24" s="31">
        <v>9</v>
      </c>
      <c r="D24" s="32" t="str">
        <f t="shared" si="0"/>
        <v>Intan</v>
      </c>
      <c r="E24" s="33">
        <v>0</v>
      </c>
      <c r="F24" s="34"/>
      <c r="G24" s="34"/>
      <c r="H24" s="34"/>
      <c r="I24" s="35"/>
      <c r="J24" s="36">
        <f t="shared" si="2"/>
        <v>0</v>
      </c>
      <c r="K24" s="33"/>
      <c r="L24" s="34"/>
      <c r="M24" s="36">
        <f>(K24*('DATA UTAMA'!$E$15/100))+(L24*('DATA UTAMA'!$E$14/100))</f>
        <v>0</v>
      </c>
      <c r="N24" s="37">
        <f>(J24*('DATA UTAMA'!$E$17/100))+(M24*('DATA UTAMA'!$E$18/100))</f>
        <v>0</v>
      </c>
      <c r="O24" s="29" t="str">
        <f t="shared" si="3"/>
        <v xml:space="preserve">Intan menunjukkan penguasaan yang baik dalam    </v>
      </c>
      <c r="P24" s="30" t="str">
        <f t="shared" si="1"/>
        <v xml:space="preserve">perlu bimbingan  Tuliskan TP yang ingin dicapai 1  Tuliskan TP yang ingin dicapai 2  Tuliskan TP yang ingin dicapai 3  Tuliskan TP yang ingin dicapai 4 </v>
      </c>
      <c r="Q24" s="14"/>
      <c r="R24" s="14"/>
      <c r="S24" s="14"/>
    </row>
    <row r="25" spans="2:19" s="5" customFormat="1" ht="43.5" customHeight="1" x14ac:dyDescent="0.25">
      <c r="B25" s="14"/>
      <c r="C25" s="31">
        <v>10</v>
      </c>
      <c r="D25" s="32" t="str">
        <f t="shared" si="0"/>
        <v>Jasmine Felicia Adzani</v>
      </c>
      <c r="E25" s="33">
        <v>0</v>
      </c>
      <c r="F25" s="34"/>
      <c r="G25" s="34"/>
      <c r="H25" s="34"/>
      <c r="I25" s="35"/>
      <c r="J25" s="36">
        <f t="shared" si="2"/>
        <v>0</v>
      </c>
      <c r="K25" s="33"/>
      <c r="L25" s="34"/>
      <c r="M25" s="36">
        <f>(K25*('DATA UTAMA'!$E$15/100))+(L25*('DATA UTAMA'!$E$14/100))</f>
        <v>0</v>
      </c>
      <c r="N25" s="37">
        <f>(J25*('DATA UTAMA'!$E$17/100))+(M25*('DATA UTAMA'!$E$18/100))</f>
        <v>0</v>
      </c>
      <c r="O25" s="29" t="str">
        <f t="shared" si="3"/>
        <v xml:space="preserve">Jasmine Felicia Adzani menunjukkan penguasaan yang baik dalam    </v>
      </c>
      <c r="P25" s="30" t="str">
        <f t="shared" si="1"/>
        <v xml:space="preserve">perlu bimbingan  Tuliskan TP yang ingin dicapai 1  Tuliskan TP yang ingin dicapai 2  Tuliskan TP yang ingin dicapai 3  Tuliskan TP yang ingin dicapai 4 </v>
      </c>
      <c r="Q25" s="14"/>
      <c r="R25" s="14"/>
      <c r="S25" s="14"/>
    </row>
    <row r="26" spans="2:19" s="5" customFormat="1" ht="43.5" customHeight="1" x14ac:dyDescent="0.25">
      <c r="B26" s="14"/>
      <c r="C26" s="31">
        <v>11</v>
      </c>
      <c r="D26" s="32" t="str">
        <f t="shared" si="0"/>
        <v>Juanurel Melgy Khoheza Y</v>
      </c>
      <c r="E26" s="33">
        <v>0</v>
      </c>
      <c r="F26" s="34"/>
      <c r="G26" s="34"/>
      <c r="H26" s="34"/>
      <c r="I26" s="35"/>
      <c r="J26" s="36">
        <f t="shared" si="2"/>
        <v>0</v>
      </c>
      <c r="K26" s="33"/>
      <c r="L26" s="34"/>
      <c r="M26" s="36">
        <f>(K26*('DATA UTAMA'!$E$15/100))+(L26*('DATA UTAMA'!$E$14/100))</f>
        <v>0</v>
      </c>
      <c r="N26" s="37">
        <f>(J26*('DATA UTAMA'!$E$17/100))+(M26*('DATA UTAMA'!$E$18/100))</f>
        <v>0</v>
      </c>
      <c r="O26" s="29" t="str">
        <f t="shared" si="3"/>
        <v xml:space="preserve">Juanurel Melgy Khoheza Y menunjukkan penguasaan yang baik dalam    </v>
      </c>
      <c r="P26" s="30" t="str">
        <f t="shared" si="1"/>
        <v xml:space="preserve">perlu bimbingan  Tuliskan TP yang ingin dicapai 1  Tuliskan TP yang ingin dicapai 2  Tuliskan TP yang ingin dicapai 3  Tuliskan TP yang ingin dicapai 4 </v>
      </c>
      <c r="Q26" s="14"/>
      <c r="R26" s="14"/>
      <c r="S26" s="14"/>
    </row>
    <row r="27" spans="2:19" s="5" customFormat="1" ht="43.5" customHeight="1" x14ac:dyDescent="0.25">
      <c r="B27" s="14"/>
      <c r="C27" s="31">
        <v>12</v>
      </c>
      <c r="D27" s="32" t="str">
        <f t="shared" si="0"/>
        <v>Muarif Sukmajaya</v>
      </c>
      <c r="E27" s="33">
        <v>0</v>
      </c>
      <c r="F27" s="34"/>
      <c r="G27" s="34"/>
      <c r="H27" s="34"/>
      <c r="I27" s="35"/>
      <c r="J27" s="36">
        <f t="shared" si="2"/>
        <v>0</v>
      </c>
      <c r="K27" s="33"/>
      <c r="L27" s="34"/>
      <c r="M27" s="36">
        <f>(K27*('DATA UTAMA'!$E$15/100))+(L27*('DATA UTAMA'!$E$14/100))</f>
        <v>0</v>
      </c>
      <c r="N27" s="37">
        <f>(J27*('DATA UTAMA'!$E$17/100))+(M27*('DATA UTAMA'!$E$18/100))</f>
        <v>0</v>
      </c>
      <c r="O27" s="29" t="str">
        <f t="shared" si="3"/>
        <v xml:space="preserve">Muarif Sukmajaya menunjukkan penguasaan yang baik dalam    </v>
      </c>
      <c r="P27" s="30" t="str">
        <f t="shared" si="1"/>
        <v xml:space="preserve">perlu bimbingan  Tuliskan TP yang ingin dicapai 1  Tuliskan TP yang ingin dicapai 2  Tuliskan TP yang ingin dicapai 3  Tuliskan TP yang ingin dicapai 4 </v>
      </c>
      <c r="Q27" s="14"/>
      <c r="R27" s="14"/>
      <c r="S27" s="14"/>
    </row>
    <row r="28" spans="2:19" s="5" customFormat="1" ht="43.5" customHeight="1" x14ac:dyDescent="0.25">
      <c r="B28" s="14"/>
      <c r="C28" s="31">
        <v>13</v>
      </c>
      <c r="D28" s="32" t="str">
        <f t="shared" si="0"/>
        <v>Nahla Zaskia Putri</v>
      </c>
      <c r="E28" s="33">
        <v>0</v>
      </c>
      <c r="F28" s="34"/>
      <c r="G28" s="34"/>
      <c r="H28" s="34"/>
      <c r="I28" s="35"/>
      <c r="J28" s="36">
        <f t="shared" si="2"/>
        <v>0</v>
      </c>
      <c r="K28" s="33"/>
      <c r="L28" s="34"/>
      <c r="M28" s="36">
        <f>(K28*('DATA UTAMA'!$E$15/100))+(L28*('DATA UTAMA'!$E$14/100))</f>
        <v>0</v>
      </c>
      <c r="N28" s="37">
        <f>(J28*('DATA UTAMA'!$E$17/100))+(M28*('DATA UTAMA'!$E$18/100))</f>
        <v>0</v>
      </c>
      <c r="O28" s="29" t="str">
        <f t="shared" si="3"/>
        <v xml:space="preserve">Nahla Zaskia Putri menunjukkan penguasaan yang baik dalam    </v>
      </c>
      <c r="P28" s="30" t="str">
        <f t="shared" si="1"/>
        <v xml:space="preserve">perlu bimbingan  Tuliskan TP yang ingin dicapai 1  Tuliskan TP yang ingin dicapai 2  Tuliskan TP yang ingin dicapai 3  Tuliskan TP yang ingin dicapai 4 </v>
      </c>
      <c r="Q28" s="14"/>
      <c r="R28" s="14"/>
      <c r="S28" s="14"/>
    </row>
    <row r="29" spans="2:19" s="5" customFormat="1" ht="43.5" customHeight="1" x14ac:dyDescent="0.25">
      <c r="B29" s="14"/>
      <c r="C29" s="31">
        <v>14</v>
      </c>
      <c r="D29" s="32" t="str">
        <f t="shared" si="0"/>
        <v>Naurah Alima Tunnisa</v>
      </c>
      <c r="E29" s="33">
        <v>0</v>
      </c>
      <c r="F29" s="34"/>
      <c r="G29" s="34"/>
      <c r="H29" s="34"/>
      <c r="I29" s="35"/>
      <c r="J29" s="36">
        <f t="shared" si="2"/>
        <v>0</v>
      </c>
      <c r="K29" s="33"/>
      <c r="L29" s="34"/>
      <c r="M29" s="36">
        <f>(K29*('DATA UTAMA'!$E$15/100))+(L29*('DATA UTAMA'!$E$14/100))</f>
        <v>0</v>
      </c>
      <c r="N29" s="37">
        <f>(J29*('DATA UTAMA'!$E$17/100))+(M29*('DATA UTAMA'!$E$18/100))</f>
        <v>0</v>
      </c>
      <c r="O29" s="29" t="str">
        <f t="shared" si="3"/>
        <v xml:space="preserve">Naurah Alima Tunnisa menunjukkan penguasaan yang baik dalam    </v>
      </c>
      <c r="P29" s="30" t="str">
        <f t="shared" si="1"/>
        <v xml:space="preserve">perlu bimbingan  Tuliskan TP yang ingin dicapai 1  Tuliskan TP yang ingin dicapai 2  Tuliskan TP yang ingin dicapai 3  Tuliskan TP yang ingin dicapai 4 </v>
      </c>
      <c r="Q29" s="14"/>
      <c r="R29" s="14"/>
      <c r="S29" s="14"/>
    </row>
    <row r="30" spans="2:19" s="5" customFormat="1" ht="43.5" customHeight="1" x14ac:dyDescent="0.25">
      <c r="B30" s="14"/>
      <c r="C30" s="31">
        <v>15</v>
      </c>
      <c r="D30" s="32" t="str">
        <f t="shared" si="0"/>
        <v>Prima Prasetyo</v>
      </c>
      <c r="E30" s="33">
        <v>0</v>
      </c>
      <c r="F30" s="34"/>
      <c r="G30" s="34"/>
      <c r="H30" s="34"/>
      <c r="I30" s="35"/>
      <c r="J30" s="36">
        <f t="shared" si="2"/>
        <v>0</v>
      </c>
      <c r="K30" s="33"/>
      <c r="L30" s="34"/>
      <c r="M30" s="36">
        <f>(K30*('DATA UTAMA'!$E$15/100))+(L30*('DATA UTAMA'!$E$14/100))</f>
        <v>0</v>
      </c>
      <c r="N30" s="37">
        <f>(J30*('DATA UTAMA'!$E$17/100))+(M30*('DATA UTAMA'!$E$18/100))</f>
        <v>0</v>
      </c>
      <c r="O30" s="29" t="str">
        <f t="shared" si="3"/>
        <v xml:space="preserve">Prima Prasetyo menunjukkan penguasaan yang baik dalam    </v>
      </c>
      <c r="P30" s="30" t="str">
        <f t="shared" si="1"/>
        <v xml:space="preserve">perlu bimbingan  Tuliskan TP yang ingin dicapai 1  Tuliskan TP yang ingin dicapai 2  Tuliskan TP yang ingin dicapai 3  Tuliskan TP yang ingin dicapai 4 </v>
      </c>
      <c r="Q30" s="14"/>
      <c r="R30" s="14"/>
      <c r="S30" s="14"/>
    </row>
    <row r="31" spans="2:19" s="5" customFormat="1" ht="43.5" customHeight="1" x14ac:dyDescent="0.25">
      <c r="B31" s="14"/>
      <c r="C31" s="31">
        <v>16</v>
      </c>
      <c r="D31" s="32" t="str">
        <f t="shared" si="0"/>
        <v/>
      </c>
      <c r="E31" s="33">
        <v>0</v>
      </c>
      <c r="F31" s="34"/>
      <c r="G31" s="34"/>
      <c r="H31" s="34"/>
      <c r="I31" s="35"/>
      <c r="J31" s="36">
        <f t="shared" si="2"/>
        <v>0</v>
      </c>
      <c r="K31" s="33"/>
      <c r="L31" s="34"/>
      <c r="M31" s="36">
        <f>(K31*('DATA UTAMA'!$E$15/100))+(L31*('DATA UTAMA'!$E$14/100))</f>
        <v>0</v>
      </c>
      <c r="N31" s="37">
        <f>(J31*('DATA UTAMA'!$E$17/100))+(M31*('DATA UTAMA'!$E$18/100))</f>
        <v>0</v>
      </c>
      <c r="O31" s="29" t="str">
        <f t="shared" si="3"/>
        <v xml:space="preserve"> menunjukkan penguasaan yang baik dalam    </v>
      </c>
      <c r="P31" s="30" t="str">
        <f t="shared" si="1"/>
        <v xml:space="preserve">perlu bimbingan  Tuliskan TP yang ingin dicapai 1  Tuliskan TP yang ingin dicapai 2  Tuliskan TP yang ingin dicapai 3  Tuliskan TP yang ingin dicapai 4 </v>
      </c>
      <c r="Q31" s="14"/>
      <c r="R31" s="14"/>
      <c r="S31" s="14"/>
    </row>
    <row r="32" spans="2:19" s="5" customFormat="1" ht="43.5" customHeight="1" x14ac:dyDescent="0.25">
      <c r="B32" s="14"/>
      <c r="C32" s="31">
        <v>17</v>
      </c>
      <c r="D32" s="32" t="str">
        <f t="shared" si="0"/>
        <v/>
      </c>
      <c r="E32" s="33">
        <v>0</v>
      </c>
      <c r="F32" s="34"/>
      <c r="G32" s="34"/>
      <c r="H32" s="34"/>
      <c r="I32" s="35"/>
      <c r="J32" s="36">
        <f t="shared" si="2"/>
        <v>0</v>
      </c>
      <c r="K32" s="33"/>
      <c r="L32" s="34"/>
      <c r="M32" s="36">
        <f>(K32*('DATA UTAMA'!$E$15/100))+(L32*('DATA UTAMA'!$E$14/100))</f>
        <v>0</v>
      </c>
      <c r="N32" s="37">
        <f>(J32*('DATA UTAMA'!$E$17/100))+(M32*('DATA UTAMA'!$E$18/100))</f>
        <v>0</v>
      </c>
      <c r="O32" s="29" t="str">
        <f t="shared" si="3"/>
        <v xml:space="preserve"> menunjukkan penguasaan yang baik dalam    </v>
      </c>
      <c r="P32" s="30" t="str">
        <f t="shared" si="1"/>
        <v xml:space="preserve">perlu bimbingan  Tuliskan TP yang ingin dicapai 1  Tuliskan TP yang ingin dicapai 2  Tuliskan TP yang ingin dicapai 3  Tuliskan TP yang ingin dicapai 4 </v>
      </c>
      <c r="Q32" s="14"/>
      <c r="R32" s="14"/>
      <c r="S32" s="14"/>
    </row>
    <row r="33" spans="2:19" s="5" customFormat="1" ht="43.5" customHeight="1" x14ac:dyDescent="0.25">
      <c r="B33" s="14"/>
      <c r="C33" s="31">
        <v>18</v>
      </c>
      <c r="D33" s="32" t="str">
        <f t="shared" si="0"/>
        <v/>
      </c>
      <c r="E33" s="33">
        <v>0</v>
      </c>
      <c r="F33" s="34"/>
      <c r="G33" s="34"/>
      <c r="H33" s="34"/>
      <c r="I33" s="35"/>
      <c r="J33" s="36">
        <f t="shared" si="2"/>
        <v>0</v>
      </c>
      <c r="K33" s="33"/>
      <c r="L33" s="34"/>
      <c r="M33" s="36">
        <f>(K33*('DATA UTAMA'!$E$15/100))+(L33*('DATA UTAMA'!$E$14/100))</f>
        <v>0</v>
      </c>
      <c r="N33" s="37">
        <f>(J33*('DATA UTAMA'!$E$17/100))+(M33*('DATA UTAMA'!$E$18/100))</f>
        <v>0</v>
      </c>
      <c r="O33" s="29" t="str">
        <f t="shared" si="3"/>
        <v xml:space="preserve"> menunjukkan penguasaan yang baik dalam    </v>
      </c>
      <c r="P33" s="30" t="str">
        <f t="shared" si="1"/>
        <v xml:space="preserve">perlu bimbingan  Tuliskan TP yang ingin dicapai 1  Tuliskan TP yang ingin dicapai 2  Tuliskan TP yang ingin dicapai 3  Tuliskan TP yang ingin dicapai 4 </v>
      </c>
      <c r="Q33" s="14"/>
      <c r="R33" s="14"/>
      <c r="S33" s="14"/>
    </row>
    <row r="34" spans="2:19" s="5" customFormat="1" ht="43.5" customHeight="1" x14ac:dyDescent="0.25">
      <c r="B34" s="14"/>
      <c r="C34" s="31">
        <v>19</v>
      </c>
      <c r="D34" s="32" t="str">
        <f t="shared" si="0"/>
        <v/>
      </c>
      <c r="E34" s="33">
        <v>0</v>
      </c>
      <c r="F34" s="34"/>
      <c r="G34" s="34"/>
      <c r="H34" s="34"/>
      <c r="I34" s="35"/>
      <c r="J34" s="36">
        <f t="shared" si="2"/>
        <v>0</v>
      </c>
      <c r="K34" s="33"/>
      <c r="L34" s="34"/>
      <c r="M34" s="36">
        <f>(K34*('DATA UTAMA'!$E$15/100))+(L34*('DATA UTAMA'!$E$14/100))</f>
        <v>0</v>
      </c>
      <c r="N34" s="37">
        <f>(J34*('DATA UTAMA'!$E$17/100))+(M34*('DATA UTAMA'!$E$18/100))</f>
        <v>0</v>
      </c>
      <c r="O34" s="29" t="str">
        <f t="shared" si="3"/>
        <v xml:space="preserve"> menunjukkan penguasaan yang baik dalam    </v>
      </c>
      <c r="P34" s="30" t="str">
        <f t="shared" si="1"/>
        <v xml:space="preserve">perlu bimbingan  Tuliskan TP yang ingin dicapai 1  Tuliskan TP yang ingin dicapai 2  Tuliskan TP yang ingin dicapai 3  Tuliskan TP yang ingin dicapai 4 </v>
      </c>
      <c r="Q34" s="14"/>
      <c r="R34" s="14"/>
      <c r="S34" s="14"/>
    </row>
    <row r="35" spans="2:19" s="5" customFormat="1" ht="43.5" customHeight="1" x14ac:dyDescent="0.25">
      <c r="B35" s="14"/>
      <c r="C35" s="31">
        <v>20</v>
      </c>
      <c r="D35" s="32" t="str">
        <f t="shared" si="0"/>
        <v/>
      </c>
      <c r="E35" s="33">
        <v>0</v>
      </c>
      <c r="F35" s="34"/>
      <c r="G35" s="34"/>
      <c r="H35" s="34"/>
      <c r="I35" s="35"/>
      <c r="J35" s="36">
        <f t="shared" si="2"/>
        <v>0</v>
      </c>
      <c r="K35" s="33"/>
      <c r="L35" s="34"/>
      <c r="M35" s="36">
        <f>(K35*('DATA UTAMA'!$E$15/100))+(L35*('DATA UTAMA'!$E$14/100))</f>
        <v>0</v>
      </c>
      <c r="N35" s="37">
        <f>(J35*('DATA UTAMA'!$E$17/100))+(M35*('DATA UTAMA'!$E$18/100))</f>
        <v>0</v>
      </c>
      <c r="O35" s="29" t="str">
        <f t="shared" si="3"/>
        <v xml:space="preserve"> menunjukkan penguasaan yang baik dalam    </v>
      </c>
      <c r="P35" s="30" t="str">
        <f t="shared" si="1"/>
        <v xml:space="preserve">perlu bimbingan  Tuliskan TP yang ingin dicapai 1  Tuliskan TP yang ingin dicapai 2  Tuliskan TP yang ingin dicapai 3  Tuliskan TP yang ingin dicapai 4 </v>
      </c>
      <c r="Q35" s="14"/>
      <c r="R35" s="14"/>
      <c r="S35" s="14"/>
    </row>
    <row r="36" spans="2:19" s="5" customFormat="1" ht="43.5" customHeight="1" x14ac:dyDescent="0.25">
      <c r="B36" s="14"/>
      <c r="C36" s="31">
        <v>21</v>
      </c>
      <c r="D36" s="32" t="str">
        <f t="shared" si="0"/>
        <v/>
      </c>
      <c r="E36" s="33">
        <v>0</v>
      </c>
      <c r="F36" s="34"/>
      <c r="G36" s="34"/>
      <c r="H36" s="34"/>
      <c r="I36" s="35"/>
      <c r="J36" s="36">
        <f t="shared" si="2"/>
        <v>0</v>
      </c>
      <c r="K36" s="33"/>
      <c r="L36" s="34"/>
      <c r="M36" s="36">
        <f>(K36*('DATA UTAMA'!$E$15/100))+(L36*('DATA UTAMA'!$E$14/100))</f>
        <v>0</v>
      </c>
      <c r="N36" s="37">
        <f>(J36*('DATA UTAMA'!$E$17/100))+(M36*('DATA UTAMA'!$E$18/100))</f>
        <v>0</v>
      </c>
      <c r="O36" s="29" t="str">
        <f t="shared" si="3"/>
        <v xml:space="preserve"> menunjukkan penguasaan yang baik dalam    </v>
      </c>
      <c r="P36" s="30" t="str">
        <f t="shared" si="1"/>
        <v xml:space="preserve">perlu bimbingan  Tuliskan TP yang ingin dicapai 1  Tuliskan TP yang ingin dicapai 2  Tuliskan TP yang ingin dicapai 3  Tuliskan TP yang ingin dicapai 4 </v>
      </c>
      <c r="Q36" s="14"/>
      <c r="R36" s="14"/>
      <c r="S36" s="14"/>
    </row>
    <row r="37" spans="2:19" s="5" customFormat="1" ht="43.5" customHeight="1" x14ac:dyDescent="0.25">
      <c r="B37" s="14"/>
      <c r="C37" s="31">
        <v>22</v>
      </c>
      <c r="D37" s="32" t="str">
        <f t="shared" si="0"/>
        <v/>
      </c>
      <c r="E37" s="33">
        <v>0</v>
      </c>
      <c r="F37" s="34"/>
      <c r="G37" s="34"/>
      <c r="H37" s="34"/>
      <c r="I37" s="35"/>
      <c r="J37" s="36">
        <f t="shared" si="2"/>
        <v>0</v>
      </c>
      <c r="K37" s="33"/>
      <c r="L37" s="34"/>
      <c r="M37" s="36">
        <f>(K37*('DATA UTAMA'!$E$15/100))+(L37*('DATA UTAMA'!$E$14/100))</f>
        <v>0</v>
      </c>
      <c r="N37" s="37">
        <f>(J37*('DATA UTAMA'!$E$17/100))+(M37*('DATA UTAMA'!$E$18/100))</f>
        <v>0</v>
      </c>
      <c r="O37" s="29" t="str">
        <f t="shared" si="3"/>
        <v xml:space="preserve"> menunjukkan penguasaan yang baik dalam    </v>
      </c>
      <c r="P37" s="30" t="str">
        <f t="shared" si="1"/>
        <v xml:space="preserve">perlu bimbingan  Tuliskan TP yang ingin dicapai 1  Tuliskan TP yang ingin dicapai 2  Tuliskan TP yang ingin dicapai 3  Tuliskan TP yang ingin dicapai 4 </v>
      </c>
      <c r="Q37" s="14"/>
      <c r="R37" s="14"/>
      <c r="S37" s="14"/>
    </row>
    <row r="38" spans="2:19" s="5" customFormat="1" ht="43.5" customHeight="1" x14ac:dyDescent="0.25">
      <c r="B38" s="14"/>
      <c r="C38" s="31">
        <v>23</v>
      </c>
      <c r="D38" s="32" t="str">
        <f t="shared" si="0"/>
        <v/>
      </c>
      <c r="E38" s="33">
        <v>0</v>
      </c>
      <c r="F38" s="34"/>
      <c r="G38" s="34"/>
      <c r="H38" s="34"/>
      <c r="I38" s="35"/>
      <c r="J38" s="36">
        <f t="shared" si="2"/>
        <v>0</v>
      </c>
      <c r="K38" s="33"/>
      <c r="L38" s="34"/>
      <c r="M38" s="36">
        <f>(K38*('DATA UTAMA'!$E$15/100))+(L38*('DATA UTAMA'!$E$14/100))</f>
        <v>0</v>
      </c>
      <c r="N38" s="37">
        <f>(J38*('DATA UTAMA'!$E$17/100))+(M38*('DATA UTAMA'!$E$18/100))</f>
        <v>0</v>
      </c>
      <c r="O38" s="29" t="str">
        <f t="shared" si="3"/>
        <v xml:space="preserve"> menunjukkan penguasaan yang baik dalam    </v>
      </c>
      <c r="P38" s="30" t="str">
        <f t="shared" si="1"/>
        <v xml:space="preserve">perlu bimbingan  Tuliskan TP yang ingin dicapai 1  Tuliskan TP yang ingin dicapai 2  Tuliskan TP yang ingin dicapai 3  Tuliskan TP yang ingin dicapai 4 </v>
      </c>
      <c r="Q38" s="14"/>
      <c r="R38" s="14"/>
      <c r="S38" s="14"/>
    </row>
    <row r="39" spans="2:19" s="5" customFormat="1" ht="43.5" customHeight="1" x14ac:dyDescent="0.25">
      <c r="B39" s="14"/>
      <c r="C39" s="31">
        <v>24</v>
      </c>
      <c r="D39" s="32" t="str">
        <f t="shared" si="0"/>
        <v/>
      </c>
      <c r="E39" s="33">
        <v>0</v>
      </c>
      <c r="F39" s="34"/>
      <c r="G39" s="34"/>
      <c r="H39" s="34"/>
      <c r="I39" s="35"/>
      <c r="J39" s="36">
        <f t="shared" si="2"/>
        <v>0</v>
      </c>
      <c r="K39" s="33"/>
      <c r="L39" s="34"/>
      <c r="M39" s="36">
        <f>(K39*('DATA UTAMA'!$E$15/100))+(L39*('DATA UTAMA'!$E$14/100))</f>
        <v>0</v>
      </c>
      <c r="N39" s="37">
        <f>(J39*('DATA UTAMA'!$E$17/100))+(M39*('DATA UTAMA'!$E$18/100))</f>
        <v>0</v>
      </c>
      <c r="O39" s="29" t="str">
        <f t="shared" si="3"/>
        <v xml:space="preserve"> menunjukkan penguasaan yang baik dalam    </v>
      </c>
      <c r="P39" s="30" t="str">
        <f t="shared" si="1"/>
        <v xml:space="preserve">perlu bimbingan  Tuliskan TP yang ingin dicapai 1  Tuliskan TP yang ingin dicapai 2  Tuliskan TP yang ingin dicapai 3  Tuliskan TP yang ingin dicapai 4 </v>
      </c>
      <c r="Q39" s="14"/>
      <c r="R39" s="14"/>
      <c r="S39" s="14"/>
    </row>
    <row r="40" spans="2:19" s="5" customFormat="1" ht="43.5" customHeight="1" x14ac:dyDescent="0.25">
      <c r="B40" s="14"/>
      <c r="C40" s="31">
        <v>25</v>
      </c>
      <c r="D40" s="32" t="str">
        <f t="shared" si="0"/>
        <v/>
      </c>
      <c r="E40" s="33">
        <v>0</v>
      </c>
      <c r="F40" s="34"/>
      <c r="G40" s="34"/>
      <c r="H40" s="34"/>
      <c r="I40" s="35"/>
      <c r="J40" s="36">
        <f t="shared" si="2"/>
        <v>0</v>
      </c>
      <c r="K40" s="33"/>
      <c r="L40" s="34"/>
      <c r="M40" s="36">
        <f>(K40*('DATA UTAMA'!$E$15/100))+(L40*('DATA UTAMA'!$E$14/100))</f>
        <v>0</v>
      </c>
      <c r="N40" s="37">
        <f>(J40*('DATA UTAMA'!$E$17/100))+(M40*('DATA UTAMA'!$E$18/100))</f>
        <v>0</v>
      </c>
      <c r="O40" s="29" t="str">
        <f t="shared" si="3"/>
        <v xml:space="preserve"> menunjukkan penguasaan yang baik dalam    </v>
      </c>
      <c r="P40" s="30" t="str">
        <f t="shared" si="1"/>
        <v xml:space="preserve">perlu bimbingan  Tuliskan TP yang ingin dicapai 1  Tuliskan TP yang ingin dicapai 2  Tuliskan TP yang ingin dicapai 3  Tuliskan TP yang ingin dicapai 4 </v>
      </c>
      <c r="Q40" s="14"/>
      <c r="R40" s="14"/>
      <c r="S40" s="14"/>
    </row>
    <row r="41" spans="2:19" s="5" customFormat="1" ht="43.5" customHeight="1" x14ac:dyDescent="0.25">
      <c r="B41" s="14"/>
      <c r="C41" s="31">
        <v>26</v>
      </c>
      <c r="D41" s="32" t="str">
        <f t="shared" si="0"/>
        <v/>
      </c>
      <c r="E41" s="33">
        <v>0</v>
      </c>
      <c r="F41" s="34"/>
      <c r="G41" s="34"/>
      <c r="H41" s="34"/>
      <c r="I41" s="35"/>
      <c r="J41" s="36">
        <f t="shared" si="2"/>
        <v>0</v>
      </c>
      <c r="K41" s="33"/>
      <c r="L41" s="34"/>
      <c r="M41" s="36">
        <f>(K41*('DATA UTAMA'!$E$15/100))+(L41*('DATA UTAMA'!$E$14/100))</f>
        <v>0</v>
      </c>
      <c r="N41" s="37">
        <f>(J41*('DATA UTAMA'!$E$17/100))+(M41*('DATA UTAMA'!$E$18/100))</f>
        <v>0</v>
      </c>
      <c r="O41" s="29" t="str">
        <f t="shared" si="3"/>
        <v xml:space="preserve"> menunjukkan penguasaan yang baik dalam    </v>
      </c>
      <c r="P41" s="30" t="str">
        <f t="shared" si="1"/>
        <v xml:space="preserve">perlu bimbingan  Tuliskan TP yang ingin dicapai 1  Tuliskan TP yang ingin dicapai 2  Tuliskan TP yang ingin dicapai 3  Tuliskan TP yang ingin dicapai 4 </v>
      </c>
      <c r="Q41" s="14"/>
      <c r="R41" s="14"/>
      <c r="S41" s="14"/>
    </row>
    <row r="42" spans="2:19" s="5" customFormat="1" ht="43.5" customHeight="1" x14ac:dyDescent="0.25">
      <c r="B42" s="14"/>
      <c r="C42" s="31">
        <v>27</v>
      </c>
      <c r="D42" s="32" t="str">
        <f t="shared" si="0"/>
        <v/>
      </c>
      <c r="E42" s="33">
        <v>0</v>
      </c>
      <c r="F42" s="34"/>
      <c r="G42" s="34"/>
      <c r="H42" s="34"/>
      <c r="I42" s="35"/>
      <c r="J42" s="36">
        <f t="shared" si="2"/>
        <v>0</v>
      </c>
      <c r="K42" s="33"/>
      <c r="L42" s="34"/>
      <c r="M42" s="36">
        <f>(K42*('DATA UTAMA'!$E$15/100))+(L42*('DATA UTAMA'!$E$14/100))</f>
        <v>0</v>
      </c>
      <c r="N42" s="37">
        <f>(J42*('DATA UTAMA'!$E$17/100))+(M42*('DATA UTAMA'!$E$18/100))</f>
        <v>0</v>
      </c>
      <c r="O42" s="29" t="str">
        <f t="shared" si="3"/>
        <v xml:space="preserve"> menunjukkan penguasaan yang baik dalam    </v>
      </c>
      <c r="P42" s="30" t="str">
        <f t="shared" si="1"/>
        <v xml:space="preserve">perlu bimbingan  Tuliskan TP yang ingin dicapai 1  Tuliskan TP yang ingin dicapai 2  Tuliskan TP yang ingin dicapai 3  Tuliskan TP yang ingin dicapai 4 </v>
      </c>
      <c r="Q42" s="14"/>
      <c r="R42" s="14"/>
      <c r="S42" s="14"/>
    </row>
    <row r="43" spans="2:19" s="5" customFormat="1" ht="43.5" customHeight="1" x14ac:dyDescent="0.25">
      <c r="B43" s="14"/>
      <c r="C43" s="31">
        <v>28</v>
      </c>
      <c r="D43" s="32" t="str">
        <f t="shared" si="0"/>
        <v/>
      </c>
      <c r="E43" s="33">
        <v>0</v>
      </c>
      <c r="F43" s="34"/>
      <c r="G43" s="34"/>
      <c r="H43" s="34"/>
      <c r="I43" s="35"/>
      <c r="J43" s="36">
        <f t="shared" si="2"/>
        <v>0</v>
      </c>
      <c r="K43" s="33"/>
      <c r="L43" s="34"/>
      <c r="M43" s="36">
        <f>(K43*('DATA UTAMA'!$E$15/100))+(L43*('DATA UTAMA'!$E$14/100))</f>
        <v>0</v>
      </c>
      <c r="N43" s="37">
        <f>(J43*('DATA UTAMA'!$E$17/100))+(M43*('DATA UTAMA'!$E$18/100))</f>
        <v>0</v>
      </c>
      <c r="O43" s="29" t="str">
        <f t="shared" si="3"/>
        <v xml:space="preserve"> menunjukkan penguasaan yang baik dalam    </v>
      </c>
      <c r="P43" s="30" t="str">
        <f t="shared" si="1"/>
        <v xml:space="preserve">perlu bimbingan  Tuliskan TP yang ingin dicapai 1  Tuliskan TP yang ingin dicapai 2  Tuliskan TP yang ingin dicapai 3  Tuliskan TP yang ingin dicapai 4 </v>
      </c>
      <c r="Q43" s="14"/>
      <c r="R43" s="14"/>
      <c r="S43" s="14"/>
    </row>
    <row r="44" spans="2:19" s="5" customFormat="1" ht="43.5" customHeight="1" x14ac:dyDescent="0.25">
      <c r="B44" s="14"/>
      <c r="C44" s="31">
        <v>29</v>
      </c>
      <c r="D44" s="32" t="str">
        <f t="shared" si="0"/>
        <v/>
      </c>
      <c r="E44" s="33">
        <v>0</v>
      </c>
      <c r="F44" s="34"/>
      <c r="G44" s="34"/>
      <c r="H44" s="34"/>
      <c r="I44" s="35"/>
      <c r="J44" s="36">
        <f t="shared" si="2"/>
        <v>0</v>
      </c>
      <c r="K44" s="33"/>
      <c r="L44" s="34"/>
      <c r="M44" s="36">
        <f>(K44*('DATA UTAMA'!$E$15/100))+(L44*('DATA UTAMA'!$E$14/100))</f>
        <v>0</v>
      </c>
      <c r="N44" s="37">
        <f>(J44*('DATA UTAMA'!$E$17/100))+(M44*('DATA UTAMA'!$E$18/100))</f>
        <v>0</v>
      </c>
      <c r="O44" s="29" t="str">
        <f t="shared" si="3"/>
        <v xml:space="preserve"> menunjukkan penguasaan yang baik dalam    </v>
      </c>
      <c r="P44" s="30" t="str">
        <f t="shared" si="1"/>
        <v xml:space="preserve">perlu bimbingan  Tuliskan TP yang ingin dicapai 1  Tuliskan TP yang ingin dicapai 2  Tuliskan TP yang ingin dicapai 3  Tuliskan TP yang ingin dicapai 4 </v>
      </c>
      <c r="Q44" s="14"/>
      <c r="R44" s="14"/>
      <c r="S44" s="14"/>
    </row>
    <row r="45" spans="2:19" s="5" customFormat="1" ht="43.5" customHeight="1" x14ac:dyDescent="0.25">
      <c r="B45" s="14"/>
      <c r="C45" s="31">
        <v>30</v>
      </c>
      <c r="D45" s="32" t="str">
        <f t="shared" si="0"/>
        <v/>
      </c>
      <c r="E45" s="33">
        <v>0</v>
      </c>
      <c r="F45" s="34"/>
      <c r="G45" s="34"/>
      <c r="H45" s="34"/>
      <c r="I45" s="35"/>
      <c r="J45" s="36">
        <f t="shared" si="2"/>
        <v>0</v>
      </c>
      <c r="K45" s="33"/>
      <c r="L45" s="34"/>
      <c r="M45" s="36">
        <f>(K45*('DATA UTAMA'!$E$15/100))+(L45*('DATA UTAMA'!$E$14/100))</f>
        <v>0</v>
      </c>
      <c r="N45" s="37">
        <f>(J45*('DATA UTAMA'!$E$17/100))+(M45*('DATA UTAMA'!$E$18/100))</f>
        <v>0</v>
      </c>
      <c r="O45" s="29" t="str">
        <f t="shared" si="3"/>
        <v xml:space="preserve"> menunjukkan penguasaan yang baik dalam    </v>
      </c>
      <c r="P45" s="30" t="str">
        <f t="shared" si="1"/>
        <v xml:space="preserve">perlu bimbingan  Tuliskan TP yang ingin dicapai 1  Tuliskan TP yang ingin dicapai 2  Tuliskan TP yang ingin dicapai 3  Tuliskan TP yang ingin dicapai 4 </v>
      </c>
      <c r="Q45" s="14"/>
      <c r="R45" s="14"/>
      <c r="S45" s="14"/>
    </row>
    <row r="46" spans="2:19" s="5" customFormat="1" ht="33.75" customHeight="1" x14ac:dyDescent="0.25">
      <c r="B46" s="14"/>
      <c r="C46" s="31">
        <v>31</v>
      </c>
      <c r="D46" s="32" t="str">
        <f t="shared" si="0"/>
        <v/>
      </c>
      <c r="E46" s="33">
        <v>0</v>
      </c>
      <c r="F46" s="34"/>
      <c r="G46" s="34"/>
      <c r="H46" s="34"/>
      <c r="I46" s="35"/>
      <c r="J46" s="36">
        <f t="shared" si="2"/>
        <v>0</v>
      </c>
      <c r="K46" s="33"/>
      <c r="L46" s="34"/>
      <c r="M46" s="36">
        <f>(K46*('DATA UTAMA'!$E$15/100))+(L46*('DATA UTAMA'!$E$14/100))</f>
        <v>0</v>
      </c>
      <c r="N46" s="37">
        <f>(J46*('DATA UTAMA'!$E$17/100))+(M46*('DATA UTAMA'!$E$18/100))</f>
        <v>0</v>
      </c>
      <c r="O46" s="29" t="str">
        <f t="shared" si="3"/>
        <v xml:space="preserve"> menunjukkan penguasaan yang baik dalam    </v>
      </c>
      <c r="P46" s="30" t="str">
        <f t="shared" si="1"/>
        <v xml:space="preserve">perlu bimbingan  Tuliskan TP yang ingin dicapai 1  Tuliskan TP yang ingin dicapai 2  Tuliskan TP yang ingin dicapai 3  Tuliskan TP yang ingin dicapai 4 </v>
      </c>
      <c r="Q46" s="14"/>
      <c r="R46" s="14"/>
      <c r="S46" s="14"/>
    </row>
    <row r="47" spans="2:19" s="5" customFormat="1" ht="33.75" customHeight="1" x14ac:dyDescent="0.25">
      <c r="B47" s="14"/>
      <c r="C47" s="31">
        <v>32</v>
      </c>
      <c r="D47" s="32" t="str">
        <f t="shared" si="0"/>
        <v/>
      </c>
      <c r="E47" s="33">
        <v>0</v>
      </c>
      <c r="F47" s="34"/>
      <c r="G47" s="34"/>
      <c r="H47" s="34"/>
      <c r="I47" s="35"/>
      <c r="J47" s="36">
        <f t="shared" si="2"/>
        <v>0</v>
      </c>
      <c r="K47" s="33"/>
      <c r="L47" s="34"/>
      <c r="M47" s="36">
        <f>(K47*('DATA UTAMA'!$E$15/100))+(L47*('DATA UTAMA'!$E$14/100))</f>
        <v>0</v>
      </c>
      <c r="N47" s="37">
        <f>(J47*('DATA UTAMA'!$E$17/100))+(M47*('DATA UTAMA'!$E$18/100))</f>
        <v>0</v>
      </c>
      <c r="O47" s="29" t="str">
        <f t="shared" si="3"/>
        <v xml:space="preserve"> menunjukkan penguasaan yang baik dalam    </v>
      </c>
      <c r="P47" s="30" t="str">
        <f t="shared" si="1"/>
        <v xml:space="preserve">perlu bimbingan  Tuliskan TP yang ingin dicapai 1  Tuliskan TP yang ingin dicapai 2  Tuliskan TP yang ingin dicapai 3  Tuliskan TP yang ingin dicapai 4 </v>
      </c>
      <c r="Q47" s="14"/>
      <c r="R47" s="14"/>
      <c r="S47" s="14"/>
    </row>
    <row r="48" spans="2:19" s="5" customFormat="1" ht="33.75" customHeight="1" thickBot="1" x14ac:dyDescent="0.3">
      <c r="B48" s="14"/>
      <c r="C48" s="38">
        <v>33</v>
      </c>
      <c r="D48" s="39" t="str">
        <f t="shared" si="0"/>
        <v/>
      </c>
      <c r="E48" s="40">
        <v>0</v>
      </c>
      <c r="F48" s="41"/>
      <c r="G48" s="41"/>
      <c r="H48" s="41"/>
      <c r="I48" s="41"/>
      <c r="J48" s="41">
        <f t="shared" si="2"/>
        <v>0</v>
      </c>
      <c r="K48" s="41"/>
      <c r="L48" s="41"/>
      <c r="M48" s="41">
        <f>(K48*('DATA UTAMA'!$E$15/100))+(L48*('DATA UTAMA'!$E$14/100))</f>
        <v>0</v>
      </c>
      <c r="N48" s="42">
        <f>(J48*('DATA UTAMA'!$E$17/100))+(M48*('DATA UTAMA'!$E$18/100))</f>
        <v>0</v>
      </c>
      <c r="O48" s="43" t="str">
        <f t="shared" si="3"/>
        <v xml:space="preserve"> menunjukkan penguasaan yang baik dalam    </v>
      </c>
      <c r="P48" s="44" t="str">
        <f t="shared" si="1"/>
        <v xml:space="preserve">perlu bimbingan  Tuliskan TP yang ingin dicapai 1  Tuliskan TP yang ingin dicapai 2  Tuliskan TP yang ingin dicapai 3  Tuliskan TP yang ingin dicapai 4 </v>
      </c>
      <c r="Q48" s="14"/>
      <c r="R48" s="14"/>
      <c r="S48" s="14"/>
    </row>
    <row r="49" spans="2:19" s="5" customFormat="1" ht="33.75" hidden="1" customHeight="1" x14ac:dyDescent="0.25">
      <c r="B49" s="14"/>
      <c r="C49" s="45">
        <v>38</v>
      </c>
      <c r="D49" s="46" t="str">
        <f t="shared" ref="D49:D51" si="4">IFERROR(VLOOKUP(C49, IF($R$14="10D", X_DKV, IF($R$14="10T", X_TJKT, "EROR")),2,FALSE),"")</f>
        <v/>
      </c>
      <c r="E49" s="45">
        <v>0</v>
      </c>
      <c r="F49" s="45"/>
      <c r="G49" s="45"/>
      <c r="H49" s="45"/>
      <c r="I49" s="45"/>
      <c r="J49" s="45">
        <f>AVERAGE(E49:H49)</f>
        <v>0</v>
      </c>
      <c r="K49" s="45"/>
      <c r="L49" s="45"/>
      <c r="M49" s="45">
        <f>(K49*('DATA UTAMA'!$E$15/100))+(L49*('DATA UTAMA'!$E$14/100))</f>
        <v>0</v>
      </c>
      <c r="N49" s="45">
        <f>(J49*('DATA UTAMA'!$E$17/100))+(M49*('DATA UTAMA'!$E$18/100))</f>
        <v>0</v>
      </c>
      <c r="O49" s="47" t="str">
        <f>IF(N49&gt;$Q$8,CONCATENATE(PROPER(D49)," "&amp;$R$7&amp;$R$15&amp;$R$16&amp;$R$17&amp;$R$18),IF(N49&gt;$Q$9,CONCATENATE(PROPER(D49)," "&amp;$R$8&amp;$R$15&amp;R50&amp;$R$17&amp;$R$18),IF(N49&gt;$Q$10,CONCATENATE(PROPER(D49)," "&amp;$R$9&amp;$R$15&amp;$R$16&amp;$R$17&amp;$R$18),IF(N49&gt;$Q$10,CONCATENATE(PROPER(D49)," "&amp;$R$10&amp;$R$15&amp;$R$16&amp;$R$17&amp;$R$18),IF(N49&lt;(Q46-30)," Sangat kurang mampu",D49&amp;" sangat kurang mampu ")))))</f>
        <v xml:space="preserve"> sangat kurang mampu </v>
      </c>
      <c r="P49" s="14"/>
      <c r="Q49" s="14"/>
      <c r="R49" s="14"/>
      <c r="S49" s="14"/>
    </row>
    <row r="50" spans="2:19" s="5" customFormat="1" ht="33.75" hidden="1" customHeight="1" x14ac:dyDescent="0.25">
      <c r="B50" s="14"/>
      <c r="C50" s="41">
        <v>39</v>
      </c>
      <c r="D50" s="46" t="str">
        <f t="shared" si="4"/>
        <v/>
      </c>
      <c r="E50" s="41">
        <v>0</v>
      </c>
      <c r="F50" s="41"/>
      <c r="G50" s="41"/>
      <c r="H50" s="41"/>
      <c r="I50" s="41"/>
      <c r="J50" s="41">
        <f>AVERAGE(E50:H50)</f>
        <v>0</v>
      </c>
      <c r="K50" s="41"/>
      <c r="L50" s="41"/>
      <c r="M50" s="41">
        <f>(K50*('DATA UTAMA'!$E$15/100))+(L50*('DATA UTAMA'!$E$14/100))</f>
        <v>0</v>
      </c>
      <c r="N50" s="41">
        <f>(J50*('DATA UTAMA'!$E$17/100))+(M50*('DATA UTAMA'!$E$18/100))</f>
        <v>0</v>
      </c>
      <c r="O50" s="47" t="e">
        <f>IF(N50&gt;$Q$8,CONCATENATE(PROPER(D50)," "&amp;$R$7&amp;$R$15&amp;$R$16&amp;$R$17&amp;$R$18),IF(N50&gt;$Q$9,CONCATENATE(PROPER(D50)," "&amp;$R$8&amp;$R$15&amp;R51&amp;$R$17&amp;$R$18),IF(N50&gt;$Q$10,CONCATENATE(PROPER(D50)," "&amp;$R$9&amp;$R$15&amp;$R$16&amp;$R$17&amp;$R$18),IF(N50&gt;$Q$10,CONCATENATE(PROPER(D50)," "&amp;$R$10&amp;$R$15&amp;$R$16&amp;$R$17&amp;$R$18),IF(N50&lt;(#REF!-30)," Sangat kurang mampu",D50&amp;" sangat kurang mampu ")))))</f>
        <v>#REF!</v>
      </c>
      <c r="P50" s="14"/>
      <c r="Q50" s="14"/>
      <c r="R50" s="14"/>
      <c r="S50" s="14"/>
    </row>
    <row r="51" spans="2:19" s="5" customFormat="1" ht="33.75" hidden="1" customHeight="1" x14ac:dyDescent="0.25">
      <c r="B51" s="14"/>
      <c r="C51" s="41">
        <v>40</v>
      </c>
      <c r="D51" s="46" t="str">
        <f t="shared" si="4"/>
        <v/>
      </c>
      <c r="E51" s="41">
        <v>0</v>
      </c>
      <c r="F51" s="41"/>
      <c r="G51" s="41"/>
      <c r="H51" s="41"/>
      <c r="I51" s="41"/>
      <c r="J51" s="41">
        <f>AVERAGE(E51:H51)</f>
        <v>0</v>
      </c>
      <c r="K51" s="41"/>
      <c r="L51" s="41"/>
      <c r="M51" s="41">
        <f>(K51*('DATA UTAMA'!$E$15/100))+(L51*('DATA UTAMA'!$E$14/100))</f>
        <v>0</v>
      </c>
      <c r="N51" s="41">
        <f>(J51*('DATA UTAMA'!$E$17/100))+(M51*('DATA UTAMA'!$E$18/100))</f>
        <v>0</v>
      </c>
      <c r="O51" s="47" t="str">
        <f>IF(N51&gt;$Q$8,CONCATENATE(PROPER(D51)," "&amp;$R$7&amp;$R$15&amp;$R$16&amp;$R$17&amp;$R$18),IF(N51&gt;$Q$9,CONCATENATE(PROPER(D51)," "&amp;$R$8&amp;$R$15&amp;R52&amp;$R$17&amp;$R$18),IF(N51&gt;$Q$10,CONCATENATE(PROPER(D51)," "&amp;$R$9&amp;$R$15&amp;$R$16&amp;$R$17&amp;$R$18),IF(N51&gt;$Q$10,CONCATENATE(PROPER(D51)," "&amp;$R$10&amp;$R$15&amp;$R$16&amp;$R$17&amp;$R$18),IF(N51&lt;(Q47-30)," Sangat kurang mampu",D51&amp;" sangat kurang mampu ")))))</f>
        <v xml:space="preserve"> sangat kurang mampu </v>
      </c>
      <c r="P51" s="14"/>
      <c r="Q51" s="14"/>
      <c r="R51" s="14"/>
      <c r="S51" s="14"/>
    </row>
    <row r="52" spans="2:19" x14ac:dyDescent="0.2">
      <c r="B52" s="7"/>
      <c r="C52" s="7"/>
      <c r="D52" s="7"/>
      <c r="E52" s="8"/>
      <c r="F52" s="8"/>
      <c r="G52" s="8"/>
      <c r="H52" s="8"/>
      <c r="I52" s="8"/>
      <c r="J52" s="8"/>
      <c r="K52" s="8"/>
      <c r="L52" s="8"/>
      <c r="M52" s="8"/>
      <c r="N52" s="9"/>
      <c r="O52" s="48"/>
      <c r="P52" s="7"/>
      <c r="Q52" s="7"/>
      <c r="R52" s="14"/>
      <c r="S52" s="7"/>
    </row>
    <row r="53" spans="2:19" x14ac:dyDescent="0.2">
      <c r="B53" s="7"/>
      <c r="C53" s="7"/>
      <c r="D53" s="7"/>
      <c r="E53" s="8"/>
      <c r="F53" s="8"/>
      <c r="G53" s="8"/>
      <c r="H53" s="8"/>
      <c r="I53" s="8"/>
      <c r="J53" s="8"/>
      <c r="K53" s="8"/>
      <c r="L53" s="8"/>
      <c r="M53" s="8"/>
      <c r="N53" s="9"/>
      <c r="O53" s="7"/>
      <c r="P53" s="7"/>
      <c r="Q53" s="7"/>
      <c r="R53" s="7"/>
      <c r="S53" s="7"/>
    </row>
    <row r="54" spans="2:19" x14ac:dyDescent="0.2">
      <c r="B54" s="7"/>
      <c r="C54" s="7"/>
      <c r="D54" s="7"/>
      <c r="E54" s="8"/>
      <c r="F54" s="8"/>
      <c r="G54" s="8"/>
      <c r="H54" s="8"/>
      <c r="I54" s="8"/>
      <c r="J54" s="8" t="str">
        <f>"Kab. Bogor," &amp; 'DATA UTAMA'!J9</f>
        <v>Kab. Bogor,12 Desember 2025</v>
      </c>
      <c r="K54" s="8"/>
      <c r="L54" s="8"/>
      <c r="M54" s="8"/>
      <c r="N54" s="9"/>
      <c r="O54" s="7"/>
      <c r="P54" s="7"/>
      <c r="Q54" s="7"/>
      <c r="R54" s="7"/>
      <c r="S54" s="7"/>
    </row>
    <row r="55" spans="2:19" x14ac:dyDescent="0.2">
      <c r="B55" s="7"/>
      <c r="C55" s="7"/>
      <c r="D55" s="7"/>
      <c r="E55" s="8"/>
      <c r="F55" s="8"/>
      <c r="G55" s="8"/>
      <c r="H55" s="8"/>
      <c r="I55" s="8"/>
      <c r="J55" s="8" t="s">
        <v>45</v>
      </c>
      <c r="K55" s="8"/>
      <c r="L55" s="8"/>
      <c r="M55" s="8"/>
      <c r="N55" s="9"/>
      <c r="O55" s="7"/>
      <c r="P55" s="7"/>
      <c r="Q55" s="7"/>
      <c r="R55" s="7"/>
      <c r="S55" s="7"/>
    </row>
    <row r="56" spans="2:19" x14ac:dyDescent="0.2">
      <c r="B56" s="7"/>
      <c r="C56" s="7"/>
      <c r="D56" s="7"/>
      <c r="E56" s="8"/>
      <c r="F56" s="8"/>
      <c r="G56" s="8"/>
      <c r="H56" s="8"/>
      <c r="I56" s="8"/>
      <c r="J56" s="8"/>
      <c r="K56" s="8"/>
      <c r="L56" s="8"/>
      <c r="M56" s="8"/>
      <c r="N56" s="9"/>
      <c r="O56" s="7"/>
      <c r="P56" s="7"/>
      <c r="Q56" s="7"/>
      <c r="R56" s="7"/>
      <c r="S56" s="7"/>
    </row>
    <row r="57" spans="2:19" x14ac:dyDescent="0.2">
      <c r="B57" s="7"/>
      <c r="C57" s="7"/>
      <c r="D57" s="7"/>
      <c r="E57" s="8"/>
      <c r="F57" s="8"/>
      <c r="G57" s="8"/>
      <c r="H57" s="8"/>
      <c r="I57" s="8"/>
      <c r="J57" s="8"/>
      <c r="K57" s="8"/>
      <c r="L57" s="8"/>
      <c r="M57" s="8"/>
      <c r="N57" s="9"/>
      <c r="O57" s="7"/>
      <c r="P57" s="7"/>
      <c r="Q57" s="7"/>
      <c r="R57" s="7"/>
      <c r="S57" s="7"/>
    </row>
    <row r="58" spans="2:19" x14ac:dyDescent="0.2">
      <c r="B58" s="7"/>
      <c r="C58" s="7"/>
      <c r="D58" s="7"/>
      <c r="E58" s="8"/>
      <c r="F58" s="8"/>
      <c r="G58" s="8"/>
      <c r="H58" s="8"/>
      <c r="I58" s="8"/>
      <c r="J58" s="8"/>
      <c r="K58" s="8"/>
      <c r="L58" s="8"/>
      <c r="M58" s="8"/>
      <c r="N58" s="9"/>
      <c r="O58" s="7"/>
      <c r="P58" s="7"/>
      <c r="Q58" s="7"/>
      <c r="R58" s="7"/>
      <c r="S58" s="7"/>
    </row>
    <row r="59" spans="2:19" x14ac:dyDescent="0.2">
      <c r="B59" s="7"/>
      <c r="C59" s="7"/>
      <c r="D59" s="7"/>
      <c r="E59" s="8"/>
      <c r="F59" s="8"/>
      <c r="G59" s="8"/>
      <c r="H59" s="8"/>
      <c r="I59" s="8"/>
      <c r="J59" s="8"/>
      <c r="K59" s="8"/>
      <c r="L59" s="8"/>
      <c r="M59" s="8"/>
      <c r="N59" s="9"/>
      <c r="O59" s="7"/>
      <c r="P59" s="7"/>
      <c r="Q59" s="7"/>
      <c r="R59" s="7"/>
      <c r="S59" s="7"/>
    </row>
    <row r="60" spans="2:19" x14ac:dyDescent="0.2">
      <c r="B60" s="7"/>
      <c r="C60" s="7"/>
      <c r="D60" s="7"/>
      <c r="E60" s="8"/>
      <c r="F60" s="8"/>
      <c r="G60" s="8"/>
      <c r="H60" s="8"/>
      <c r="I60" s="8"/>
      <c r="J60" s="8" t="str">
        <f>PROPER((E9))</f>
        <v>Meiliani Sujati, S.Ag.</v>
      </c>
      <c r="K60" s="8"/>
      <c r="L60" s="8"/>
      <c r="M60" s="8"/>
      <c r="N60" s="9"/>
      <c r="O60" s="7"/>
      <c r="P60" s="7"/>
      <c r="Q60" s="7"/>
      <c r="R60" s="7"/>
      <c r="S60" s="7"/>
    </row>
    <row r="61" spans="2:19" x14ac:dyDescent="0.2">
      <c r="B61" s="7"/>
      <c r="C61" s="7"/>
      <c r="D61" s="7"/>
      <c r="E61" s="8"/>
      <c r="F61" s="8"/>
      <c r="G61" s="8"/>
      <c r="H61" s="8"/>
      <c r="I61" s="8"/>
      <c r="J61" s="8"/>
      <c r="K61" s="8"/>
      <c r="L61" s="8"/>
      <c r="M61" s="8"/>
      <c r="N61" s="9"/>
      <c r="O61" s="7"/>
      <c r="P61" s="7"/>
      <c r="Q61" s="7"/>
      <c r="R61" s="7"/>
      <c r="S61" s="7"/>
    </row>
    <row r="62" spans="2:19" x14ac:dyDescent="0.2"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8"/>
      <c r="N62" s="9"/>
      <c r="O62" s="7"/>
      <c r="P62" s="7"/>
      <c r="Q62" s="7"/>
      <c r="R62" s="7"/>
      <c r="S62" s="7"/>
    </row>
    <row r="63" spans="2:19" x14ac:dyDescent="0.2"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8"/>
      <c r="N63" s="9"/>
      <c r="O63" s="7"/>
      <c r="P63" s="7"/>
      <c r="Q63" s="7"/>
      <c r="R63" s="7"/>
      <c r="S63" s="7"/>
    </row>
    <row r="64" spans="2:19" x14ac:dyDescent="0.2"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8"/>
      <c r="N64" s="9"/>
      <c r="O64" s="7"/>
      <c r="P64" s="7"/>
      <c r="Q64" s="7"/>
      <c r="R64" s="7"/>
      <c r="S64" s="7"/>
    </row>
  </sheetData>
  <sheetProtection algorithmName="SHA-512" hashValue="8ThmbvaS1dAJgwzhWy0lgz3uTVQ0D6PUzyojxGwoK8twyXNVN1g/AdWxijMbpdAPBpBoHglle2cZVPA0oB1vrg==" saltValue="E2LIlsDREsn1p4bmJvb58w==" spinCount="100000" sheet="1" objects="1" scenarios="1"/>
  <mergeCells count="11">
    <mergeCell ref="O14:P15"/>
    <mergeCell ref="E14:J14"/>
    <mergeCell ref="C14:C15"/>
    <mergeCell ref="D14:D15"/>
    <mergeCell ref="N14:N15"/>
    <mergeCell ref="K14:M14"/>
    <mergeCell ref="E8:M8"/>
    <mergeCell ref="C2:P2"/>
    <mergeCell ref="C3:P3"/>
    <mergeCell ref="C4:P4"/>
    <mergeCell ref="C5:P5"/>
  </mergeCells>
  <phoneticPr fontId="9" type="noConversion"/>
  <pageMargins left="0.7" right="0.7" top="0.75" bottom="0.75" header="0.3" footer="0.3"/>
  <pageSetup paperSize="16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FD5B-D912-4C2F-9515-1A7619FC3D6B}">
  <sheetPr codeName="Sheet3"/>
  <dimension ref="A1:K82"/>
  <sheetViews>
    <sheetView topLeftCell="A34" workbookViewId="0">
      <selection activeCell="A83" sqref="A83:C83"/>
    </sheetView>
  </sheetViews>
  <sheetFormatPr defaultRowHeight="15" x14ac:dyDescent="0.25"/>
  <cols>
    <col min="2" max="2" width="29" customWidth="1"/>
    <col min="6" max="6" width="29.85546875" customWidth="1"/>
  </cols>
  <sheetData>
    <row r="1" spans="1:11" x14ac:dyDescent="0.25">
      <c r="A1" s="1" t="s">
        <v>8</v>
      </c>
      <c r="B1" s="1" t="s">
        <v>6</v>
      </c>
      <c r="C1" s="1" t="s">
        <v>7</v>
      </c>
      <c r="E1" s="1" t="s">
        <v>8</v>
      </c>
      <c r="F1" s="1" t="s">
        <v>6</v>
      </c>
      <c r="G1" s="1" t="s">
        <v>7</v>
      </c>
    </row>
    <row r="3" spans="1:11" x14ac:dyDescent="0.25">
      <c r="A3">
        <v>1</v>
      </c>
      <c r="B3" t="s">
        <v>170</v>
      </c>
      <c r="C3" t="s">
        <v>11</v>
      </c>
      <c r="E3">
        <v>1</v>
      </c>
      <c r="F3" t="s">
        <v>188</v>
      </c>
      <c r="G3" t="s">
        <v>12</v>
      </c>
      <c r="K3" t="s">
        <v>41</v>
      </c>
    </row>
    <row r="4" spans="1:11" x14ac:dyDescent="0.25">
      <c r="A4">
        <v>2</v>
      </c>
      <c r="B4" t="s">
        <v>171</v>
      </c>
      <c r="C4" t="s">
        <v>11</v>
      </c>
      <c r="E4">
        <v>2</v>
      </c>
      <c r="F4" t="s">
        <v>189</v>
      </c>
      <c r="G4" t="s">
        <v>12</v>
      </c>
      <c r="K4" t="s">
        <v>42</v>
      </c>
    </row>
    <row r="5" spans="1:11" x14ac:dyDescent="0.25">
      <c r="A5">
        <v>3</v>
      </c>
      <c r="B5" t="s">
        <v>172</v>
      </c>
      <c r="C5" t="s">
        <v>11</v>
      </c>
      <c r="E5">
        <v>3</v>
      </c>
      <c r="F5" t="s">
        <v>190</v>
      </c>
      <c r="G5" t="s">
        <v>12</v>
      </c>
      <c r="K5" t="s">
        <v>62</v>
      </c>
    </row>
    <row r="6" spans="1:11" x14ac:dyDescent="0.25">
      <c r="A6">
        <v>4</v>
      </c>
      <c r="B6" t="s">
        <v>173</v>
      </c>
      <c r="C6" t="s">
        <v>11</v>
      </c>
      <c r="E6">
        <v>4</v>
      </c>
      <c r="F6" t="s">
        <v>191</v>
      </c>
      <c r="G6" t="s">
        <v>12</v>
      </c>
      <c r="K6" t="s">
        <v>63</v>
      </c>
    </row>
    <row r="7" spans="1:11" x14ac:dyDescent="0.25">
      <c r="A7">
        <v>5</v>
      </c>
      <c r="B7" t="s">
        <v>174</v>
      </c>
      <c r="C7" t="s">
        <v>11</v>
      </c>
      <c r="E7">
        <v>5</v>
      </c>
      <c r="F7" t="s">
        <v>192</v>
      </c>
      <c r="G7" t="s">
        <v>12</v>
      </c>
    </row>
    <row r="8" spans="1:11" x14ac:dyDescent="0.25">
      <c r="A8">
        <v>6</v>
      </c>
      <c r="B8" t="s">
        <v>175</v>
      </c>
      <c r="C8" t="s">
        <v>11</v>
      </c>
      <c r="E8">
        <v>6</v>
      </c>
      <c r="F8" t="s">
        <v>193</v>
      </c>
      <c r="G8" t="s">
        <v>12</v>
      </c>
    </row>
    <row r="9" spans="1:11" x14ac:dyDescent="0.25">
      <c r="A9">
        <v>7</v>
      </c>
      <c r="B9" t="s">
        <v>176</v>
      </c>
      <c r="C9" t="s">
        <v>11</v>
      </c>
      <c r="E9">
        <v>7</v>
      </c>
      <c r="F9" t="s">
        <v>194</v>
      </c>
      <c r="G9" t="s">
        <v>12</v>
      </c>
    </row>
    <row r="10" spans="1:11" x14ac:dyDescent="0.25">
      <c r="A10">
        <v>8</v>
      </c>
      <c r="B10" t="s">
        <v>177</v>
      </c>
      <c r="C10" t="s">
        <v>11</v>
      </c>
      <c r="E10">
        <v>8</v>
      </c>
      <c r="F10" t="s">
        <v>195</v>
      </c>
      <c r="G10" t="s">
        <v>12</v>
      </c>
    </row>
    <row r="11" spans="1:11" x14ac:dyDescent="0.25">
      <c r="A11">
        <v>9</v>
      </c>
      <c r="B11" t="s">
        <v>178</v>
      </c>
      <c r="C11" t="s">
        <v>11</v>
      </c>
      <c r="E11">
        <v>9</v>
      </c>
      <c r="F11" t="s">
        <v>196</v>
      </c>
      <c r="G11" t="s">
        <v>12</v>
      </c>
    </row>
    <row r="12" spans="1:11" x14ac:dyDescent="0.25">
      <c r="A12">
        <v>10</v>
      </c>
      <c r="B12" t="s">
        <v>179</v>
      </c>
      <c r="C12" t="s">
        <v>11</v>
      </c>
    </row>
    <row r="13" spans="1:11" x14ac:dyDescent="0.25">
      <c r="A13">
        <v>11</v>
      </c>
      <c r="B13" t="s">
        <v>180</v>
      </c>
      <c r="C13" t="s">
        <v>11</v>
      </c>
    </row>
    <row r="14" spans="1:11" x14ac:dyDescent="0.25">
      <c r="A14">
        <v>12</v>
      </c>
      <c r="B14" t="s">
        <v>181</v>
      </c>
      <c r="C14" t="s">
        <v>11</v>
      </c>
    </row>
    <row r="15" spans="1:11" x14ac:dyDescent="0.25">
      <c r="A15">
        <v>13</v>
      </c>
      <c r="B15" t="s">
        <v>182</v>
      </c>
      <c r="C15" t="s">
        <v>11</v>
      </c>
    </row>
    <row r="16" spans="1:11" x14ac:dyDescent="0.25">
      <c r="A16">
        <v>14</v>
      </c>
      <c r="B16" t="s">
        <v>183</v>
      </c>
      <c r="C16" t="s">
        <v>11</v>
      </c>
    </row>
    <row r="17" spans="1:7" x14ac:dyDescent="0.25">
      <c r="A17">
        <v>15</v>
      </c>
      <c r="B17" t="s">
        <v>184</v>
      </c>
      <c r="C17" t="s">
        <v>11</v>
      </c>
    </row>
    <row r="18" spans="1:7" x14ac:dyDescent="0.25">
      <c r="A18">
        <v>16</v>
      </c>
      <c r="B18" t="s">
        <v>185</v>
      </c>
      <c r="C18" t="s">
        <v>11</v>
      </c>
    </row>
    <row r="19" spans="1:7" x14ac:dyDescent="0.25">
      <c r="A19">
        <v>17</v>
      </c>
      <c r="B19" t="s">
        <v>186</v>
      </c>
      <c r="C19" t="s">
        <v>11</v>
      </c>
    </row>
    <row r="20" spans="1:7" x14ac:dyDescent="0.25">
      <c r="A20">
        <v>18</v>
      </c>
      <c r="B20" t="s">
        <v>187</v>
      </c>
      <c r="C20" t="s">
        <v>11</v>
      </c>
    </row>
    <row r="30" spans="1:7" x14ac:dyDescent="0.25">
      <c r="A30" s="1" t="s">
        <v>8</v>
      </c>
      <c r="B30" s="1" t="s">
        <v>6</v>
      </c>
      <c r="C30" s="1" t="s">
        <v>7</v>
      </c>
      <c r="E30" s="1" t="s">
        <v>8</v>
      </c>
      <c r="F30" s="1" t="s">
        <v>6</v>
      </c>
      <c r="G30" s="1" t="s">
        <v>7</v>
      </c>
    </row>
    <row r="31" spans="1:7" x14ac:dyDescent="0.25">
      <c r="A31">
        <v>1</v>
      </c>
      <c r="B31" t="s">
        <v>83</v>
      </c>
      <c r="C31" t="s">
        <v>197</v>
      </c>
      <c r="E31">
        <v>1</v>
      </c>
      <c r="F31" t="s">
        <v>69</v>
      </c>
      <c r="G31" t="s">
        <v>61</v>
      </c>
    </row>
    <row r="32" spans="1:7" x14ac:dyDescent="0.25">
      <c r="A32">
        <v>2</v>
      </c>
      <c r="B32" t="s">
        <v>84</v>
      </c>
      <c r="C32" t="s">
        <v>197</v>
      </c>
      <c r="E32">
        <v>2</v>
      </c>
      <c r="F32" t="s">
        <v>70</v>
      </c>
      <c r="G32" t="s">
        <v>61</v>
      </c>
    </row>
    <row r="33" spans="1:7" x14ac:dyDescent="0.25">
      <c r="A33">
        <v>3</v>
      </c>
      <c r="B33" t="s">
        <v>85</v>
      </c>
      <c r="C33" t="s">
        <v>197</v>
      </c>
      <c r="E33">
        <v>3</v>
      </c>
      <c r="F33" t="s">
        <v>71</v>
      </c>
      <c r="G33" t="s">
        <v>61</v>
      </c>
    </row>
    <row r="34" spans="1:7" x14ac:dyDescent="0.25">
      <c r="A34">
        <v>4</v>
      </c>
      <c r="B34" t="s">
        <v>86</v>
      </c>
      <c r="C34" t="s">
        <v>197</v>
      </c>
      <c r="E34">
        <v>4</v>
      </c>
      <c r="F34" t="s">
        <v>72</v>
      </c>
      <c r="G34" t="s">
        <v>61</v>
      </c>
    </row>
    <row r="35" spans="1:7" x14ac:dyDescent="0.25">
      <c r="A35">
        <v>5</v>
      </c>
      <c r="B35" t="s">
        <v>87</v>
      </c>
      <c r="C35" t="s">
        <v>197</v>
      </c>
      <c r="E35">
        <v>5</v>
      </c>
      <c r="F35" t="s">
        <v>73</v>
      </c>
      <c r="G35" t="s">
        <v>61</v>
      </c>
    </row>
    <row r="36" spans="1:7" x14ac:dyDescent="0.25">
      <c r="A36">
        <v>6</v>
      </c>
      <c r="B36" t="s">
        <v>88</v>
      </c>
      <c r="C36" t="s">
        <v>197</v>
      </c>
      <c r="E36">
        <v>6</v>
      </c>
      <c r="F36" t="s">
        <v>74</v>
      </c>
      <c r="G36" t="s">
        <v>61</v>
      </c>
    </row>
    <row r="37" spans="1:7" x14ac:dyDescent="0.25">
      <c r="A37">
        <v>7</v>
      </c>
      <c r="B37" t="s">
        <v>89</v>
      </c>
      <c r="C37" t="s">
        <v>197</v>
      </c>
      <c r="E37">
        <v>7</v>
      </c>
      <c r="F37" t="s">
        <v>75</v>
      </c>
      <c r="G37" t="s">
        <v>61</v>
      </c>
    </row>
    <row r="38" spans="1:7" x14ac:dyDescent="0.25">
      <c r="A38">
        <v>8</v>
      </c>
      <c r="B38" t="s">
        <v>103</v>
      </c>
      <c r="C38" t="s">
        <v>197</v>
      </c>
      <c r="E38">
        <v>8</v>
      </c>
      <c r="F38" t="s">
        <v>76</v>
      </c>
      <c r="G38" t="s">
        <v>61</v>
      </c>
    </row>
    <row r="39" spans="1:7" x14ac:dyDescent="0.25">
      <c r="A39">
        <v>9</v>
      </c>
      <c r="B39" t="s">
        <v>90</v>
      </c>
      <c r="C39" t="s">
        <v>197</v>
      </c>
      <c r="E39">
        <v>9</v>
      </c>
      <c r="F39" t="s">
        <v>77</v>
      </c>
      <c r="G39" t="s">
        <v>61</v>
      </c>
    </row>
    <row r="40" spans="1:7" x14ac:dyDescent="0.25">
      <c r="A40">
        <v>10</v>
      </c>
      <c r="B40" t="s">
        <v>91</v>
      </c>
      <c r="C40" t="s">
        <v>197</v>
      </c>
      <c r="E40">
        <v>10</v>
      </c>
      <c r="F40" t="s">
        <v>78</v>
      </c>
      <c r="G40" t="s">
        <v>61</v>
      </c>
    </row>
    <row r="41" spans="1:7" x14ac:dyDescent="0.25">
      <c r="A41">
        <v>11</v>
      </c>
      <c r="B41" t="s">
        <v>92</v>
      </c>
      <c r="C41" t="s">
        <v>197</v>
      </c>
      <c r="E41">
        <v>11</v>
      </c>
      <c r="F41" t="s">
        <v>79</v>
      </c>
      <c r="G41" t="s">
        <v>61</v>
      </c>
    </row>
    <row r="42" spans="1:7" x14ac:dyDescent="0.25">
      <c r="A42">
        <v>12</v>
      </c>
      <c r="B42" t="s">
        <v>93</v>
      </c>
      <c r="C42" t="s">
        <v>197</v>
      </c>
      <c r="E42">
        <v>12</v>
      </c>
      <c r="F42" t="s">
        <v>198</v>
      </c>
      <c r="G42" t="s">
        <v>61</v>
      </c>
    </row>
    <row r="43" spans="1:7" x14ac:dyDescent="0.25">
      <c r="A43">
        <v>13</v>
      </c>
      <c r="B43" t="s">
        <v>94</v>
      </c>
      <c r="C43" t="s">
        <v>197</v>
      </c>
      <c r="E43">
        <v>13</v>
      </c>
      <c r="F43" t="s">
        <v>80</v>
      </c>
      <c r="G43" t="s">
        <v>61</v>
      </c>
    </row>
    <row r="44" spans="1:7" x14ac:dyDescent="0.25">
      <c r="A44">
        <v>14</v>
      </c>
      <c r="B44" t="s">
        <v>95</v>
      </c>
      <c r="C44" t="s">
        <v>197</v>
      </c>
      <c r="E44">
        <v>14</v>
      </c>
      <c r="F44" t="s">
        <v>81</v>
      </c>
      <c r="G44" t="s">
        <v>61</v>
      </c>
    </row>
    <row r="45" spans="1:7" x14ac:dyDescent="0.25">
      <c r="A45">
        <v>15</v>
      </c>
      <c r="B45" t="s">
        <v>96</v>
      </c>
      <c r="C45" t="s">
        <v>197</v>
      </c>
      <c r="E45">
        <v>15</v>
      </c>
      <c r="F45" t="s">
        <v>82</v>
      </c>
      <c r="G45" t="s">
        <v>61</v>
      </c>
    </row>
    <row r="46" spans="1:7" x14ac:dyDescent="0.25">
      <c r="A46">
        <v>16</v>
      </c>
      <c r="B46" t="s">
        <v>97</v>
      </c>
      <c r="C46" t="s">
        <v>197</v>
      </c>
    </row>
    <row r="47" spans="1:7" x14ac:dyDescent="0.25">
      <c r="A47">
        <v>17</v>
      </c>
      <c r="B47" t="s">
        <v>98</v>
      </c>
      <c r="C47" t="s">
        <v>197</v>
      </c>
    </row>
    <row r="48" spans="1:7" x14ac:dyDescent="0.25">
      <c r="A48">
        <v>18</v>
      </c>
      <c r="B48" t="s">
        <v>99</v>
      </c>
      <c r="C48" t="s">
        <v>197</v>
      </c>
    </row>
    <row r="49" spans="1:7" x14ac:dyDescent="0.25">
      <c r="A49">
        <v>19</v>
      </c>
      <c r="B49" t="s">
        <v>100</v>
      </c>
      <c r="C49" t="s">
        <v>197</v>
      </c>
    </row>
    <row r="50" spans="1:7" x14ac:dyDescent="0.25">
      <c r="A50">
        <v>20</v>
      </c>
      <c r="B50" t="s">
        <v>101</v>
      </c>
      <c r="C50" t="s">
        <v>197</v>
      </c>
    </row>
    <row r="51" spans="1:7" x14ac:dyDescent="0.25">
      <c r="A51">
        <v>21</v>
      </c>
      <c r="B51" t="s">
        <v>102</v>
      </c>
      <c r="C51" t="s">
        <v>197</v>
      </c>
    </row>
    <row r="52" spans="1:7" x14ac:dyDescent="0.25">
      <c r="A52">
        <v>22</v>
      </c>
      <c r="B52" t="s">
        <v>104</v>
      </c>
      <c r="C52" t="s">
        <v>197</v>
      </c>
    </row>
    <row r="59" spans="1:7" x14ac:dyDescent="0.25">
      <c r="A59" s="1" t="s">
        <v>8</v>
      </c>
      <c r="B59" s="1" t="s">
        <v>6</v>
      </c>
      <c r="C59" s="1" t="s">
        <v>7</v>
      </c>
      <c r="E59" s="1" t="s">
        <v>8</v>
      </c>
      <c r="F59" s="1" t="s">
        <v>6</v>
      </c>
      <c r="G59" s="1" t="s">
        <v>7</v>
      </c>
    </row>
    <row r="60" spans="1:7" x14ac:dyDescent="0.25">
      <c r="A60">
        <v>1</v>
      </c>
      <c r="B60" t="s">
        <v>105</v>
      </c>
      <c r="C60" t="s">
        <v>64</v>
      </c>
      <c r="E60">
        <v>1</v>
      </c>
      <c r="F60" t="s">
        <v>129</v>
      </c>
      <c r="G60" t="s">
        <v>65</v>
      </c>
    </row>
    <row r="61" spans="1:7" x14ac:dyDescent="0.25">
      <c r="A61">
        <v>2</v>
      </c>
      <c r="B61" t="s">
        <v>106</v>
      </c>
      <c r="C61" t="s">
        <v>64</v>
      </c>
      <c r="E61">
        <v>2</v>
      </c>
      <c r="F61" t="s">
        <v>130</v>
      </c>
      <c r="G61" t="s">
        <v>65</v>
      </c>
    </row>
    <row r="62" spans="1:7" x14ac:dyDescent="0.25">
      <c r="A62">
        <v>3</v>
      </c>
      <c r="B62" t="s">
        <v>107</v>
      </c>
      <c r="C62" t="s">
        <v>64</v>
      </c>
      <c r="E62">
        <v>3</v>
      </c>
      <c r="F62" t="s">
        <v>131</v>
      </c>
      <c r="G62" t="s">
        <v>65</v>
      </c>
    </row>
    <row r="63" spans="1:7" x14ac:dyDescent="0.25">
      <c r="A63">
        <v>4</v>
      </c>
      <c r="B63" t="s">
        <v>108</v>
      </c>
      <c r="C63" t="s">
        <v>64</v>
      </c>
      <c r="E63">
        <v>4</v>
      </c>
      <c r="F63" t="s">
        <v>132</v>
      </c>
      <c r="G63" t="s">
        <v>65</v>
      </c>
    </row>
    <row r="64" spans="1:7" x14ac:dyDescent="0.25">
      <c r="A64">
        <v>5</v>
      </c>
      <c r="B64" t="s">
        <v>109</v>
      </c>
      <c r="C64" t="s">
        <v>64</v>
      </c>
      <c r="E64">
        <v>5</v>
      </c>
      <c r="F64" t="s">
        <v>133</v>
      </c>
      <c r="G64" t="s">
        <v>65</v>
      </c>
    </row>
    <row r="65" spans="1:7" x14ac:dyDescent="0.25">
      <c r="A65">
        <v>6</v>
      </c>
      <c r="B65" t="s">
        <v>110</v>
      </c>
      <c r="C65" t="s">
        <v>64</v>
      </c>
      <c r="E65">
        <v>6</v>
      </c>
      <c r="F65" t="s">
        <v>134</v>
      </c>
      <c r="G65" t="s">
        <v>65</v>
      </c>
    </row>
    <row r="66" spans="1:7" x14ac:dyDescent="0.25">
      <c r="A66">
        <v>7</v>
      </c>
      <c r="B66" t="s">
        <v>111</v>
      </c>
      <c r="C66" t="s">
        <v>64</v>
      </c>
      <c r="E66">
        <v>7</v>
      </c>
      <c r="F66" t="s">
        <v>135</v>
      </c>
      <c r="G66" t="s">
        <v>65</v>
      </c>
    </row>
    <row r="67" spans="1:7" x14ac:dyDescent="0.25">
      <c r="A67">
        <v>8</v>
      </c>
      <c r="B67" t="s">
        <v>112</v>
      </c>
      <c r="C67" t="s">
        <v>64</v>
      </c>
      <c r="E67">
        <v>8</v>
      </c>
      <c r="F67" t="s">
        <v>136</v>
      </c>
      <c r="G67" t="s">
        <v>65</v>
      </c>
    </row>
    <row r="68" spans="1:7" x14ac:dyDescent="0.25">
      <c r="A68">
        <v>9</v>
      </c>
      <c r="B68" t="s">
        <v>113</v>
      </c>
      <c r="C68" t="s">
        <v>64</v>
      </c>
      <c r="E68">
        <v>9</v>
      </c>
      <c r="F68" t="s">
        <v>128</v>
      </c>
      <c r="G68" t="s">
        <v>65</v>
      </c>
    </row>
    <row r="69" spans="1:7" x14ac:dyDescent="0.25">
      <c r="A69">
        <v>10</v>
      </c>
      <c r="B69" t="s">
        <v>114</v>
      </c>
      <c r="C69" t="s">
        <v>64</v>
      </c>
      <c r="E69">
        <v>10</v>
      </c>
      <c r="F69" t="s">
        <v>137</v>
      </c>
      <c r="G69" t="s">
        <v>65</v>
      </c>
    </row>
    <row r="70" spans="1:7" x14ac:dyDescent="0.25">
      <c r="A70">
        <v>11</v>
      </c>
      <c r="B70" t="s">
        <v>115</v>
      </c>
      <c r="C70" t="s">
        <v>64</v>
      </c>
      <c r="E70">
        <v>11</v>
      </c>
      <c r="F70" t="s">
        <v>138</v>
      </c>
      <c r="G70" t="s">
        <v>65</v>
      </c>
    </row>
    <row r="71" spans="1:7" x14ac:dyDescent="0.25">
      <c r="A71">
        <v>12</v>
      </c>
      <c r="B71" t="s">
        <v>116</v>
      </c>
      <c r="C71" t="s">
        <v>64</v>
      </c>
      <c r="E71">
        <v>12</v>
      </c>
      <c r="F71" t="s">
        <v>139</v>
      </c>
      <c r="G71" t="s">
        <v>65</v>
      </c>
    </row>
    <row r="72" spans="1:7" x14ac:dyDescent="0.25">
      <c r="A72">
        <v>13</v>
      </c>
      <c r="B72" t="s">
        <v>117</v>
      </c>
      <c r="C72" t="s">
        <v>64</v>
      </c>
      <c r="E72">
        <v>13</v>
      </c>
      <c r="F72" t="s">
        <v>140</v>
      </c>
      <c r="G72" t="s">
        <v>65</v>
      </c>
    </row>
    <row r="73" spans="1:7" x14ac:dyDescent="0.25">
      <c r="A73">
        <v>14</v>
      </c>
      <c r="B73" t="s">
        <v>125</v>
      </c>
      <c r="C73" t="s">
        <v>64</v>
      </c>
      <c r="E73">
        <v>14</v>
      </c>
      <c r="F73" t="s">
        <v>141</v>
      </c>
      <c r="G73" t="s">
        <v>65</v>
      </c>
    </row>
    <row r="74" spans="1:7" x14ac:dyDescent="0.25">
      <c r="A74">
        <v>15</v>
      </c>
      <c r="B74" t="s">
        <v>118</v>
      </c>
      <c r="C74" t="s">
        <v>64</v>
      </c>
      <c r="E74">
        <v>15</v>
      </c>
      <c r="F74" t="s">
        <v>142</v>
      </c>
      <c r="G74" t="s">
        <v>65</v>
      </c>
    </row>
    <row r="75" spans="1:7" x14ac:dyDescent="0.25">
      <c r="A75">
        <v>16</v>
      </c>
      <c r="B75" t="s">
        <v>119</v>
      </c>
      <c r="C75" t="s">
        <v>64</v>
      </c>
      <c r="E75">
        <v>16</v>
      </c>
      <c r="F75" t="s">
        <v>143</v>
      </c>
      <c r="G75" t="s">
        <v>65</v>
      </c>
    </row>
    <row r="76" spans="1:7" x14ac:dyDescent="0.25">
      <c r="A76">
        <v>17</v>
      </c>
      <c r="B76" t="s">
        <v>120</v>
      </c>
      <c r="C76" t="s">
        <v>64</v>
      </c>
      <c r="E76">
        <v>17</v>
      </c>
      <c r="F76" t="s">
        <v>144</v>
      </c>
      <c r="G76" t="s">
        <v>65</v>
      </c>
    </row>
    <row r="77" spans="1:7" x14ac:dyDescent="0.25">
      <c r="A77">
        <v>18</v>
      </c>
      <c r="B77" t="s">
        <v>127</v>
      </c>
      <c r="C77" t="s">
        <v>64</v>
      </c>
      <c r="E77">
        <v>18</v>
      </c>
      <c r="F77" t="s">
        <v>145</v>
      </c>
      <c r="G77" t="s">
        <v>65</v>
      </c>
    </row>
    <row r="78" spans="1:7" x14ac:dyDescent="0.25">
      <c r="A78">
        <v>19</v>
      </c>
      <c r="B78" t="s">
        <v>121</v>
      </c>
      <c r="C78" t="s">
        <v>64</v>
      </c>
      <c r="E78">
        <v>19</v>
      </c>
      <c r="F78" t="s">
        <v>146</v>
      </c>
      <c r="G78" t="s">
        <v>65</v>
      </c>
    </row>
    <row r="79" spans="1:7" x14ac:dyDescent="0.25">
      <c r="A79">
        <v>20</v>
      </c>
      <c r="B79" t="s">
        <v>122</v>
      </c>
      <c r="C79" t="s">
        <v>64</v>
      </c>
      <c r="E79">
        <v>20</v>
      </c>
      <c r="F79" t="s">
        <v>147</v>
      </c>
      <c r="G79" t="s">
        <v>65</v>
      </c>
    </row>
    <row r="80" spans="1:7" x14ac:dyDescent="0.25">
      <c r="A80">
        <v>21</v>
      </c>
      <c r="B80" t="s">
        <v>123</v>
      </c>
      <c r="C80" t="s">
        <v>64</v>
      </c>
      <c r="E80">
        <v>21</v>
      </c>
      <c r="F80" t="s">
        <v>148</v>
      </c>
      <c r="G80" t="s">
        <v>65</v>
      </c>
    </row>
    <row r="81" spans="1:7" x14ac:dyDescent="0.25">
      <c r="A81">
        <v>22</v>
      </c>
      <c r="B81" t="s">
        <v>126</v>
      </c>
      <c r="C81" t="s">
        <v>64</v>
      </c>
      <c r="E81">
        <v>22</v>
      </c>
      <c r="F81" t="s">
        <v>150</v>
      </c>
      <c r="G81" t="s">
        <v>65</v>
      </c>
    </row>
    <row r="82" spans="1:7" x14ac:dyDescent="0.25">
      <c r="A82">
        <v>23</v>
      </c>
      <c r="B82" t="s">
        <v>124</v>
      </c>
      <c r="C82" t="s">
        <v>64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DATA UTAMA</vt:lpstr>
      <vt:lpstr>INPUT NILAI</vt:lpstr>
      <vt:lpstr>DATA KELAS</vt:lpstr>
      <vt:lpstr>'INPUT NILAI'!Print_Area</vt:lpstr>
      <vt:lpstr>X_DKV</vt:lpstr>
      <vt:lpstr>X_TJKT</vt:lpstr>
      <vt:lpstr>XI_DKV</vt:lpstr>
      <vt:lpstr>XI_TJKT</vt:lpstr>
      <vt:lpstr>XII_DKV</vt:lpstr>
      <vt:lpstr>XII_TJKT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wahyudimalamhari M.Pd.</dc:creator>
  <cp:lastModifiedBy>wahyudimalamhari M.Pd.</cp:lastModifiedBy>
  <dcterms:created xsi:type="dcterms:W3CDTF">2022-12-16T01:19:17Z</dcterms:created>
  <dcterms:modified xsi:type="dcterms:W3CDTF">2025-12-13T02:05:27Z</dcterms:modified>
</cp:coreProperties>
</file>